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AUTOLIQUIDACIONES" sheetId="2" r:id="rId1"/>
    <sheet name="R-FAC-EMI" sheetId="3" r:id="rId2"/>
    <sheet name="R-FAC-SOP" sheetId="4" r:id="rId3"/>
  </sheets>
  <calcPr calcId="145621"/>
</workbook>
</file>

<file path=xl/calcChain.xml><?xml version="1.0" encoding="utf-8"?>
<calcChain xmlns="http://schemas.openxmlformats.org/spreadsheetml/2006/main">
  <c r="M14" i="4" l="1"/>
  <c r="M13" i="4"/>
  <c r="M12" i="4"/>
  <c r="M10" i="4"/>
  <c r="M9" i="4"/>
  <c r="M8" i="4"/>
  <c r="M7" i="4"/>
  <c r="M6" i="4"/>
  <c r="S59" i="2" l="1"/>
  <c r="C71" i="2"/>
  <c r="Y27" i="2"/>
  <c r="S27" i="2"/>
  <c r="M27" i="2"/>
  <c r="G27" i="2"/>
  <c r="Y17" i="2"/>
  <c r="S17" i="2"/>
  <c r="M17" i="2"/>
  <c r="G17" i="2"/>
  <c r="Y19" i="2"/>
  <c r="S19" i="2"/>
  <c r="M19" i="2"/>
  <c r="G19" i="2"/>
  <c r="N5" i="3"/>
  <c r="P5" i="3" s="1"/>
  <c r="N6" i="3"/>
  <c r="N7" i="3"/>
  <c r="P6" i="3"/>
  <c r="P7" i="3"/>
  <c r="P12" i="3"/>
  <c r="P13" i="3"/>
  <c r="Y15" i="2"/>
  <c r="S15" i="2"/>
  <c r="M15" i="2"/>
  <c r="G15" i="2"/>
  <c r="W27" i="2"/>
  <c r="Q27" i="2"/>
  <c r="K27" i="2"/>
  <c r="E27" i="2"/>
  <c r="E19" i="2"/>
  <c r="Y25" i="2"/>
  <c r="W25" i="2"/>
  <c r="W23" i="2"/>
  <c r="S25" i="2"/>
  <c r="S23" i="2"/>
  <c r="Q25" i="2"/>
  <c r="Q23" i="2"/>
  <c r="K25" i="2"/>
  <c r="M25" i="2"/>
  <c r="M23" i="2"/>
  <c r="K23" i="2"/>
  <c r="G25" i="2"/>
  <c r="E25" i="2"/>
  <c r="G23" i="2"/>
  <c r="E23" i="2"/>
  <c r="Y21" i="2"/>
  <c r="W21" i="2"/>
  <c r="Q21" i="2"/>
  <c r="M21" i="2"/>
  <c r="K21" i="2"/>
  <c r="G21" i="2"/>
  <c r="E21" i="2"/>
  <c r="W19" i="2"/>
  <c r="Q19" i="2"/>
  <c r="K19" i="2"/>
  <c r="E17" i="2"/>
  <c r="W17" i="2"/>
  <c r="Q17" i="2"/>
  <c r="K17" i="2"/>
  <c r="Y13" i="2"/>
  <c r="W13" i="2"/>
  <c r="S13" i="2"/>
  <c r="Q13" i="2"/>
  <c r="M13" i="2"/>
  <c r="K13" i="2"/>
  <c r="E13" i="2"/>
  <c r="Q11" i="2"/>
  <c r="K11" i="2"/>
  <c r="W11" i="2"/>
  <c r="E11" i="2"/>
  <c r="W9" i="2"/>
  <c r="Q9" i="2"/>
  <c r="K9" i="2"/>
  <c r="E9" i="2"/>
  <c r="E15" i="2"/>
  <c r="W15" i="2"/>
  <c r="Q15" i="2"/>
  <c r="K15" i="2"/>
  <c r="K6" i="4"/>
  <c r="K7" i="4"/>
  <c r="K8" i="4"/>
  <c r="K9" i="4"/>
  <c r="K10" i="4"/>
  <c r="K11" i="4"/>
  <c r="K12" i="4"/>
  <c r="K13" i="4"/>
  <c r="K14" i="4"/>
  <c r="K5" i="4"/>
  <c r="M15" i="4" l="1"/>
  <c r="Y53" i="2"/>
  <c r="W53" i="2"/>
  <c r="S53" i="2"/>
  <c r="Q53" i="2"/>
  <c r="M53" i="2"/>
  <c r="K53" i="2"/>
  <c r="G53" i="2"/>
  <c r="E53" i="2"/>
  <c r="Y49" i="2"/>
  <c r="W49" i="2"/>
  <c r="Y51" i="2"/>
  <c r="W51" i="2"/>
  <c r="S51" i="2"/>
  <c r="Q51" i="2"/>
  <c r="M51" i="2"/>
  <c r="K51" i="2"/>
  <c r="G51" i="2"/>
  <c r="E51" i="2"/>
  <c r="S49" i="2"/>
  <c r="Q49" i="2"/>
  <c r="M49" i="2"/>
  <c r="K49" i="2"/>
  <c r="G49" i="2"/>
  <c r="E49" i="2"/>
  <c r="Y47" i="2"/>
  <c r="W47" i="2"/>
  <c r="S47" i="2"/>
  <c r="Q47" i="2"/>
  <c r="M47" i="2"/>
  <c r="K47" i="2"/>
  <c r="G47" i="2"/>
  <c r="E47" i="2"/>
  <c r="Y45" i="2"/>
  <c r="W45" i="2"/>
  <c r="S45" i="2"/>
  <c r="Q45" i="2"/>
  <c r="M45" i="2"/>
  <c r="K45" i="2"/>
  <c r="G45" i="2"/>
  <c r="E45" i="2"/>
  <c r="S41" i="2"/>
  <c r="Q41" i="2"/>
  <c r="S39" i="2"/>
  <c r="Q39" i="2"/>
  <c r="S37" i="2"/>
  <c r="Q37" i="2"/>
  <c r="Y37" i="2"/>
  <c r="W37" i="2"/>
  <c r="Y39" i="2"/>
  <c r="W39" i="2"/>
  <c r="W41" i="2"/>
  <c r="Y41" i="2"/>
  <c r="Y43" i="2"/>
  <c r="W43" i="2"/>
  <c r="S43" i="2"/>
  <c r="Q43" i="2"/>
  <c r="M43" i="2"/>
  <c r="K43" i="2"/>
  <c r="G43" i="2"/>
  <c r="E43" i="2"/>
  <c r="M41" i="2"/>
  <c r="K41" i="2"/>
  <c r="G41" i="2"/>
  <c r="E41" i="2"/>
  <c r="M39" i="2"/>
  <c r="K39" i="2"/>
  <c r="G39" i="2"/>
  <c r="E39" i="2"/>
  <c r="M37" i="2"/>
  <c r="K37" i="2"/>
  <c r="G37" i="2"/>
  <c r="E37" i="2"/>
  <c r="Y35" i="2"/>
  <c r="W35" i="2"/>
  <c r="S35" i="2"/>
  <c r="S55" i="2" s="1"/>
  <c r="Q35" i="2"/>
  <c r="E35" i="2"/>
  <c r="K35" i="2"/>
  <c r="M35" i="2"/>
  <c r="M55" i="2" s="1"/>
  <c r="G35" i="2"/>
  <c r="B8" i="4"/>
  <c r="B9" i="4"/>
  <c r="B10" i="4"/>
  <c r="B11" i="4"/>
  <c r="B12" i="4"/>
  <c r="B13" i="4"/>
  <c r="B14" i="4"/>
  <c r="B6" i="3"/>
  <c r="B5" i="4"/>
  <c r="B6" i="4" s="1"/>
  <c r="B7" i="4" s="1"/>
  <c r="B5" i="3"/>
  <c r="B7" i="3"/>
  <c r="B8" i="3" s="1"/>
  <c r="G55" i="2" l="1"/>
  <c r="Y55" i="2"/>
  <c r="B9" i="3"/>
  <c r="N9" i="3" s="1"/>
  <c r="Y9" i="2" s="1"/>
  <c r="N8" i="3"/>
  <c r="M11" i="2" s="1"/>
  <c r="B10" i="3"/>
  <c r="G13" i="2"/>
  <c r="G11" i="2"/>
  <c r="G9" i="2"/>
  <c r="P8" i="3" l="1"/>
  <c r="Y11" i="2"/>
  <c r="P9" i="3"/>
  <c r="M9" i="2"/>
  <c r="M29" i="2" s="1"/>
  <c r="M57" i="2" s="1"/>
  <c r="B11" i="3"/>
  <c r="N10" i="3"/>
  <c r="S9" i="2" s="1"/>
  <c r="G29" i="2"/>
  <c r="G57" i="2" s="1"/>
  <c r="G61" i="2" s="1"/>
  <c r="G63" i="2" s="1"/>
  <c r="S21" i="2" l="1"/>
  <c r="P10" i="3"/>
  <c r="B12" i="3"/>
  <c r="N11" i="3"/>
  <c r="C61" i="2"/>
  <c r="M59" i="2"/>
  <c r="P11" i="3" l="1"/>
  <c r="S11" i="2"/>
  <c r="S29" i="2" s="1"/>
  <c r="S57" i="2" s="1"/>
  <c r="S61" i="2" s="1"/>
  <c r="B13" i="3"/>
  <c r="N12" i="3"/>
  <c r="M61" i="2"/>
  <c r="M63" i="2" s="1"/>
  <c r="O61" i="2" l="1"/>
  <c r="S63" i="2"/>
  <c r="B14" i="3"/>
  <c r="N14" i="3" s="1"/>
  <c r="N13" i="3"/>
  <c r="I61" i="2"/>
  <c r="Y59" i="2"/>
  <c r="P14" i="3" l="1"/>
  <c r="Y23" i="2"/>
  <c r="Y29" i="2" s="1"/>
  <c r="Y57" i="2" s="1"/>
  <c r="Y61" i="2" s="1"/>
  <c r="Y63" i="2" s="1"/>
</calcChain>
</file>

<file path=xl/comments1.xml><?xml version="1.0" encoding="utf-8"?>
<comments xmlns="http://schemas.openxmlformats.org/spreadsheetml/2006/main">
  <authors>
    <author>hp</author>
  </authors>
  <commentList>
    <comment ref="M5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  <comment ref="M6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  <comment ref="M7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  <comment ref="M8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  <comment ref="M9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  <comment ref="M10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  <comment ref="M11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  <comment ref="M12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  <comment ref="M13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  <comment ref="M14" authorId="0">
      <text>
        <r>
          <rPr>
            <sz val="9"/>
            <color indexed="81"/>
            <rFont val="Tahoma"/>
            <family val="2"/>
          </rPr>
          <t xml:space="preserve">El </t>
        </r>
        <r>
          <rPr>
            <b/>
            <sz val="9"/>
            <color indexed="81"/>
            <rFont val="Tahoma"/>
            <family val="2"/>
          </rPr>
          <t>5,2%</t>
        </r>
        <r>
          <rPr>
            <sz val="9"/>
            <color indexed="81"/>
            <rFont val="Tahoma"/>
            <family val="2"/>
          </rPr>
          <t xml:space="preserve"> para los artículos con IVA del 21%.
El </t>
        </r>
        <r>
          <rPr>
            <b/>
            <sz val="9"/>
            <color indexed="81"/>
            <rFont val="Tahoma"/>
            <family val="2"/>
          </rPr>
          <t>1,4%</t>
        </r>
        <r>
          <rPr>
            <sz val="9"/>
            <color indexed="81"/>
            <rFont val="Tahoma"/>
            <family val="2"/>
          </rPr>
          <t xml:space="preserve"> para los artículos con IVA del 10%.
El </t>
        </r>
        <r>
          <rPr>
            <b/>
            <sz val="9"/>
            <color indexed="81"/>
            <rFont val="Tahoma"/>
            <family val="2"/>
          </rPr>
          <t>0,5%</t>
        </r>
        <r>
          <rPr>
            <sz val="9"/>
            <color indexed="81"/>
            <rFont val="Tahoma"/>
            <family val="2"/>
          </rPr>
          <t xml:space="preserve"> para los artículos con IVA del 4%.</t>
        </r>
      </text>
    </comment>
  </commentList>
</comments>
</file>

<file path=xl/sharedStrings.xml><?xml version="1.0" encoding="utf-8"?>
<sst xmlns="http://schemas.openxmlformats.org/spreadsheetml/2006/main" count="253" uniqueCount="103">
  <si>
    <t>TRIMESTRE 1</t>
  </si>
  <si>
    <t>IMPORTE</t>
  </si>
  <si>
    <t>CUOTAS A COMPENSAR PERIODOS ANTERIORES</t>
  </si>
  <si>
    <t>Nº</t>
  </si>
  <si>
    <t>F. FACTURA</t>
  </si>
  <si>
    <t>TRIMESTRE</t>
  </si>
  <si>
    <t>B. IMPONIBLE</t>
  </si>
  <si>
    <t>% IVA</t>
  </si>
  <si>
    <t>IMP. IVA</t>
  </si>
  <si>
    <t>TIPO</t>
  </si>
  <si>
    <t>Nº Y SERIE
FACTURA</t>
  </si>
  <si>
    <t>FECHA DE
REALIZACIÓN
OPERACIONES</t>
  </si>
  <si>
    <t>NIF DEL
DESTINATARIO</t>
  </si>
  <si>
    <t>APELLIDOS Y NOMBRE, RAZÓN SOCIAL
O DENOMINACIÓN COMPLETA DEL DESTINATARIO</t>
  </si>
  <si>
    <t>CUOTA
I  V  A</t>
  </si>
  <si>
    <t>T O T A L</t>
  </si>
  <si>
    <t>% RECARGO
EQUIVALENCIA</t>
  </si>
  <si>
    <t>%
I   V   A</t>
  </si>
  <si>
    <t>C L A S E</t>
  </si>
  <si>
    <t>Sujetas</t>
  </si>
  <si>
    <t>Operaciones Interiores Corrientes</t>
  </si>
  <si>
    <t>Op. Inter. Bienes de Inversión</t>
  </si>
  <si>
    <t>Cuotas soportadas Importaciones: Bienes Corrientes</t>
  </si>
  <si>
    <t>Adquisiciones Intracomunitarias: Bienes de Inversión</t>
  </si>
  <si>
    <t>Rectificación deducciones</t>
  </si>
  <si>
    <t>Regularización Bienes Inversión</t>
  </si>
  <si>
    <t>Regularización x Aplicación % Regla de Prorrata</t>
  </si>
  <si>
    <t>Adquis. Intracomunitarias: Bienes/Serv. Corrientes</t>
  </si>
  <si>
    <t>Cuotas soportadas Importaciones: B. de Inversión</t>
  </si>
  <si>
    <t>Primer</t>
  </si>
  <si>
    <t>Segundo</t>
  </si>
  <si>
    <t>Régimen General</t>
  </si>
  <si>
    <t>TRIMESTRE 2</t>
  </si>
  <si>
    <t>TRIMESTRE 3</t>
  </si>
  <si>
    <t>TRIMESTRE 4</t>
  </si>
  <si>
    <t xml:space="preserve">  IVA DEVENGADO</t>
  </si>
  <si>
    <t xml:space="preserve">   IVA SOPORTADO</t>
  </si>
  <si>
    <t xml:space="preserve">   RESULTADO</t>
  </si>
  <si>
    <t>CUOTA</t>
  </si>
  <si>
    <t>RÉGIMEN GENERAL (21%)</t>
  </si>
  <si>
    <t>RÉGIMEN GENERAL (10%)</t>
  </si>
  <si>
    <t>RÉGIMEN GENERAL (4%)</t>
  </si>
  <si>
    <t>ADQ. INTRACOMUNITARIAS</t>
  </si>
  <si>
    <t>O. OP. INVERSIÓN S. PAS.</t>
  </si>
  <si>
    <t>MODIF. BASES Y CUOTAS</t>
  </si>
  <si>
    <t>MOD. B/C DEL R. EQUIVAL.</t>
  </si>
  <si>
    <t>RECARGO EQUIV. (5,2%)</t>
  </si>
  <si>
    <t>RECARGO EQUIV. (1,4%)</t>
  </si>
  <si>
    <t>RECARGO EQUIV. (0,5%)</t>
  </si>
  <si>
    <t>CONCEPTO</t>
  </si>
  <si>
    <t>CTAS SOP. O. INTER. CORR.</t>
  </si>
  <si>
    <t>CTAS SOP. O. INTER. B. INV.</t>
  </si>
  <si>
    <t>CTAS. SOP. IMPOR. B. CORR.</t>
  </si>
  <si>
    <t>CTAS. SOP. IMPOR. B. INV.</t>
  </si>
  <si>
    <t>AD. INTRA. B. CORRIENTES</t>
  </si>
  <si>
    <t>AD. INTRA. B. INVERSIÓN</t>
  </si>
  <si>
    <t>RECTIFICACIÓN DEDUC.</t>
  </si>
  <si>
    <t>COMP. R. ESPEC. A.G.Y P.</t>
  </si>
  <si>
    <t>REGUL. BIENES INVERSIÓN</t>
  </si>
  <si>
    <t>REGUL. X APLIC. % R. PROR.</t>
  </si>
  <si>
    <t>Compensación R. Especial A.G. y P.</t>
  </si>
  <si>
    <t>APELLIDOS Y NOMBRE, RAZÓN SOCIAL
O DENOMINACIÓN COMPLETA DEL PROVEEDOR/ACREEDOR</t>
  </si>
  <si>
    <t>NIF DEL
PROV/ACR.</t>
  </si>
  <si>
    <t>Tercer</t>
  </si>
  <si>
    <t>Recargo Equivalencia</t>
  </si>
  <si>
    <t>CUOTA
OTROS</t>
  </si>
  <si>
    <t xml:space="preserve">TOTAL CUOTA DEVENGADA  </t>
  </si>
  <si>
    <t xml:space="preserve">TOTAL A DEDUCIR   </t>
  </si>
  <si>
    <t xml:space="preserve">DIFERENCIA   </t>
  </si>
  <si>
    <t>SOLICITADA COMPENSACIÓN</t>
  </si>
  <si>
    <t>INGRESADO</t>
  </si>
  <si>
    <t>M O D E L O - 3 0 3</t>
  </si>
  <si>
    <t>Industrias de Cerrajería, S.L.</t>
  </si>
  <si>
    <t>B11111111</t>
  </si>
  <si>
    <t>Hoteles y Restaurantes Marte, S.A.</t>
  </si>
  <si>
    <t>A66666666</t>
  </si>
  <si>
    <t>Alimentación Alfa, C.B.</t>
  </si>
  <si>
    <t>E88888888</t>
  </si>
  <si>
    <t>Supermercado Lunita</t>
  </si>
  <si>
    <t>88888888-A</t>
  </si>
  <si>
    <t>Almacenes Rex</t>
  </si>
  <si>
    <t>Mesón Casa Luis, S.L.</t>
  </si>
  <si>
    <t>B33333333</t>
  </si>
  <si>
    <t>Colonial, C.B.</t>
  </si>
  <si>
    <t>E81818181</t>
  </si>
  <si>
    <t>Cuarto</t>
  </si>
  <si>
    <t>La Tiendina, S.L.</t>
  </si>
  <si>
    <t>Superbarato</t>
  </si>
  <si>
    <t>777777777B</t>
  </si>
  <si>
    <t>B555555555</t>
  </si>
  <si>
    <t>Cárnicas El Norte, S.L.</t>
  </si>
  <si>
    <t>B42186</t>
  </si>
  <si>
    <t>Congelados San Martin, S.A.</t>
  </si>
  <si>
    <t>A111111111</t>
  </si>
  <si>
    <t>Indusdrias para la Alimentación, S.L.U.</t>
  </si>
  <si>
    <t>B5033</t>
  </si>
  <si>
    <t>Panificadora La Gloria, S.L.</t>
  </si>
  <si>
    <t>La Herramienta, S.L.</t>
  </si>
  <si>
    <t>B9999999</t>
  </si>
  <si>
    <t>4444444444</t>
  </si>
  <si>
    <t>Conservasy Embutidos Sito, S.A.</t>
  </si>
  <si>
    <t>A777777</t>
  </si>
  <si>
    <r>
      <t xml:space="preserve">CONTROL </t>
    </r>
    <r>
      <rPr>
        <b/>
        <sz val="9"/>
        <color theme="1"/>
        <rFont val="Wingdings 3"/>
        <family val="1"/>
        <charset val="2"/>
      </rPr>
      <t>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</si>
</sst>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_€"/>
    <numFmt numFmtId="165" formatCode="#,##0.00_ ;[Red]\-#,##0.00\ "/>
    <numFmt numFmtId="166" formatCode="0.00_ ;[Red]\-0.00\ "/>
    <numFmt numFmtId="167" formatCode="dd\-mm\-yy;@"/>
    <numFmt numFmtId="168" formatCode="#,##0.00_ ;\-#,##0.00\ 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haroni"/>
      <charset val="177"/>
    </font>
    <font>
      <b/>
      <sz val="11"/>
      <color theme="1"/>
      <name val="Verdana"/>
      <family val="2"/>
    </font>
    <font>
      <b/>
      <sz val="10"/>
      <color rgb="FF43A2FF"/>
      <name val="Calibri"/>
      <family val="2"/>
      <scheme val="minor"/>
    </font>
    <font>
      <b/>
      <sz val="10"/>
      <color rgb="FFFF7C80"/>
      <name val="Calibri"/>
      <family val="2"/>
      <scheme val="minor"/>
    </font>
    <font>
      <sz val="18"/>
      <color rgb="FFFF0000"/>
      <name val="Impact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Wingdings 3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A2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00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rgb="FFFBFBFB"/>
      </right>
      <top style="thin">
        <color theme="0"/>
      </top>
      <bottom style="thick">
        <color theme="0" tint="-0.24994659260841701"/>
      </bottom>
      <diagonal/>
    </border>
    <border>
      <left style="thin">
        <color rgb="FFFBFBFB"/>
      </left>
      <right style="thin">
        <color rgb="FFFBFBFB"/>
      </right>
      <top style="thin">
        <color theme="0"/>
      </top>
      <bottom style="thick">
        <color theme="0" tint="-0.24994659260841701"/>
      </bottom>
      <diagonal/>
    </border>
    <border>
      <left style="thin">
        <color rgb="FFFBFBFB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rgb="FFFBFBFB"/>
      </left>
      <right/>
      <top style="thin">
        <color theme="0"/>
      </top>
      <bottom style="thick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/>
    <xf numFmtId="0" fontId="11" fillId="0" borderId="0" xfId="0" applyFont="1"/>
    <xf numFmtId="0" fontId="0" fillId="6" borderId="0" xfId="0" applyFill="1"/>
    <xf numFmtId="0" fontId="1" fillId="6" borderId="2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6" fillId="6" borderId="5" xfId="0" applyFont="1" applyFill="1" applyBorder="1" applyAlignment="1"/>
    <xf numFmtId="0" fontId="1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" fillId="6" borderId="0" xfId="0" applyFont="1" applyFill="1" applyBorder="1" applyAlignment="1"/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/>
    </xf>
    <xf numFmtId="0" fontId="1" fillId="6" borderId="7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6" fillId="7" borderId="0" xfId="0" applyFont="1" applyFill="1" applyAlignment="1"/>
    <xf numFmtId="0" fontId="11" fillId="7" borderId="0" xfId="0" applyFont="1" applyFill="1"/>
    <xf numFmtId="0" fontId="0" fillId="7" borderId="0" xfId="0" applyFill="1"/>
    <xf numFmtId="0" fontId="2" fillId="7" borderId="0" xfId="0" applyFont="1" applyFill="1" applyAlignment="1">
      <alignment vertical="center"/>
    </xf>
    <xf numFmtId="0" fontId="1" fillId="7" borderId="0" xfId="0" applyFont="1" applyFill="1" applyAlignment="1"/>
    <xf numFmtId="0" fontId="1" fillId="6" borderId="8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4" fontId="1" fillId="6" borderId="0" xfId="0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6" fillId="6" borderId="6" xfId="0" applyFont="1" applyFill="1" applyBorder="1" applyAlignment="1"/>
    <xf numFmtId="4" fontId="2" fillId="2" borderId="11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18" xfId="0" applyFill="1" applyBorder="1"/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6" borderId="0" xfId="0" applyFill="1" applyAlignment="1">
      <alignment horizontal="center"/>
    </xf>
    <xf numFmtId="4" fontId="0" fillId="6" borderId="0" xfId="0" applyNumberFormat="1" applyFill="1"/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/>
    </xf>
    <xf numFmtId="164" fontId="0" fillId="0" borderId="10" xfId="0" applyNumberFormat="1" applyBorder="1" applyProtection="1"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>
      <alignment horizontal="center" vertical="center" wrapText="1"/>
    </xf>
    <xf numFmtId="4" fontId="1" fillId="0" borderId="19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4" fontId="1" fillId="2" borderId="12" xfId="0" applyNumberFormat="1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165" fontId="2" fillId="2" borderId="11" xfId="0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166" fontId="1" fillId="6" borderId="0" xfId="0" applyNumberFormat="1" applyFont="1" applyFill="1" applyBorder="1" applyAlignment="1">
      <alignment vertical="center"/>
    </xf>
    <xf numFmtId="166" fontId="1" fillId="2" borderId="12" xfId="0" applyNumberFormat="1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4" fontId="1" fillId="2" borderId="14" xfId="0" applyNumberFormat="1" applyFont="1" applyFill="1" applyBorder="1" applyAlignment="1">
      <alignment vertical="center"/>
    </xf>
    <xf numFmtId="14" fontId="0" fillId="6" borderId="0" xfId="0" applyNumberFormat="1" applyFill="1" applyAlignment="1">
      <alignment horizontal="center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5" fillId="6" borderId="0" xfId="0" applyFont="1" applyFill="1"/>
    <xf numFmtId="0" fontId="15" fillId="2" borderId="23" xfId="0" applyFont="1" applyFill="1" applyBorder="1" applyAlignment="1">
      <alignment horizontal="center" vertical="center" wrapText="1"/>
    </xf>
    <xf numFmtId="49" fontId="0" fillId="0" borderId="10" xfId="0" applyNumberFormat="1" applyBorder="1" applyAlignment="1" applyProtection="1">
      <alignment horizontal="center"/>
      <protection locked="0"/>
    </xf>
    <xf numFmtId="168" fontId="0" fillId="0" borderId="10" xfId="0" applyNumberFormat="1" applyBorder="1"/>
    <xf numFmtId="0" fontId="17" fillId="6" borderId="0" xfId="0" applyFont="1" applyFill="1" applyAlignment="1">
      <alignment horizontal="center" vertical="center"/>
    </xf>
    <xf numFmtId="168" fontId="0" fillId="2" borderId="10" xfId="0" applyNumberFormat="1" applyFill="1" applyBorder="1"/>
    <xf numFmtId="0" fontId="16" fillId="6" borderId="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 vertical="center"/>
    </xf>
    <xf numFmtId="0" fontId="2" fillId="6" borderId="24" xfId="0" applyFont="1" applyFill="1" applyBorder="1" applyAlignment="1">
      <alignment horizontal="right" vertical="center"/>
    </xf>
    <xf numFmtId="0" fontId="2" fillId="6" borderId="6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0" fontId="9" fillId="5" borderId="26" xfId="0" applyFont="1" applyFill="1" applyBorder="1" applyAlignment="1">
      <alignment horizontal="left" vertical="center"/>
    </xf>
    <xf numFmtId="0" fontId="9" fillId="5" borderId="27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165" fontId="2" fillId="0" borderId="11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167" fontId="1" fillId="0" borderId="19" xfId="0" applyNumberFormat="1" applyFont="1" applyBorder="1" applyAlignment="1" applyProtection="1">
      <alignment horizontal="center" vertical="center"/>
      <protection locked="0"/>
    </xf>
    <xf numFmtId="164" fontId="1" fillId="0" borderId="19" xfId="0" applyNumberFormat="1" applyFont="1" applyBorder="1" applyAlignment="1" applyProtection="1">
      <alignment vertical="center"/>
      <protection locked="0"/>
    </xf>
    <xf numFmtId="14" fontId="1" fillId="0" borderId="19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horizontal="center" vertical="center"/>
      <protection locked="0"/>
    </xf>
    <xf numFmtId="10" fontId="1" fillId="0" borderId="19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167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164" fontId="1" fillId="0" borderId="19" xfId="0" applyNumberFormat="1" applyFont="1" applyBorder="1" applyAlignment="1" applyProtection="1">
      <alignment horizontal="left" vertical="center"/>
      <protection locked="0"/>
    </xf>
    <xf numFmtId="168" fontId="0" fillId="0" borderId="10" xfId="0" applyNumberFormat="1" applyBorder="1" applyProtection="1">
      <protection locked="0"/>
    </xf>
    <xf numFmtId="9" fontId="1" fillId="0" borderId="19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0" fontId="9" fillId="8" borderId="15" xfId="0" applyFont="1" applyFill="1" applyBorder="1" applyAlignment="1" applyProtection="1">
      <alignment horizontal="left" vertical="center"/>
      <protection locked="0"/>
    </xf>
    <xf numFmtId="0" fontId="9" fillId="8" borderId="16" xfId="0" applyFont="1" applyFill="1" applyBorder="1" applyAlignment="1" applyProtection="1">
      <alignment horizontal="left" vertical="center"/>
      <protection locked="0"/>
    </xf>
    <xf numFmtId="0" fontId="9" fillId="8" borderId="17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30"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  <dxf>
      <fill>
        <patternFill>
          <bgColor rgb="FFFFABAB"/>
        </patternFill>
      </fill>
    </dxf>
  </dxfs>
  <tableStyles count="0" defaultTableStyle="TableStyleMedium2" defaultPivotStyle="PivotStyleLight16"/>
  <colors>
    <mruColors>
      <color rgb="FFFFABAB"/>
      <color rgb="FF43A2FF"/>
      <color rgb="FFFFFFCC"/>
      <color rgb="FFFF9900"/>
      <color rgb="FFFF7C80"/>
      <color rgb="FFFBFBFB"/>
      <color rgb="FFCCFFCC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-FAC-EMI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R-FAC-SOP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UTOLIQUIDACIONES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UTOLIQUIDACIONES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26</xdr:col>
      <xdr:colOff>9075</xdr:colOff>
      <xdr:row>0</xdr:row>
      <xdr:rowOff>484818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5030000" cy="465768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85725</xdr:rowOff>
    </xdr:from>
    <xdr:to>
      <xdr:col>3</xdr:col>
      <xdr:colOff>657825</xdr:colOff>
      <xdr:row>0</xdr:row>
      <xdr:rowOff>409725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296000" cy="32400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</xdr:row>
      <xdr:rowOff>123824</xdr:rowOff>
    </xdr:from>
    <xdr:to>
      <xdr:col>6</xdr:col>
      <xdr:colOff>838200</xdr:colOff>
      <xdr:row>4</xdr:row>
      <xdr:rowOff>215999</xdr:rowOff>
    </xdr:to>
    <xdr:sp macro="" textlink="">
      <xdr:nvSpPr>
        <xdr:cNvPr id="9" name="8 Rectángulo">
          <a:hlinkClick xmlns:r="http://schemas.openxmlformats.org/officeDocument/2006/relationships" r:id="rId3"/>
        </xdr:cNvPr>
        <xdr:cNvSpPr/>
      </xdr:nvSpPr>
      <xdr:spPr>
        <a:xfrm>
          <a:off x="133350" y="1219199"/>
          <a:ext cx="348615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9525</xdr:colOff>
      <xdr:row>30</xdr:row>
      <xdr:rowOff>9524</xdr:rowOff>
    </xdr:from>
    <xdr:to>
      <xdr:col>6</xdr:col>
      <xdr:colOff>838200</xdr:colOff>
      <xdr:row>30</xdr:row>
      <xdr:rowOff>225524</xdr:rowOff>
    </xdr:to>
    <xdr:sp macro="" textlink="">
      <xdr:nvSpPr>
        <xdr:cNvPr id="10" name="9 Rectángulo">
          <a:hlinkClick xmlns:r="http://schemas.openxmlformats.org/officeDocument/2006/relationships" r:id="rId4"/>
        </xdr:cNvPr>
        <xdr:cNvSpPr/>
      </xdr:nvSpPr>
      <xdr:spPr>
        <a:xfrm>
          <a:off x="133350" y="5686424"/>
          <a:ext cx="348615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0</xdr:colOff>
      <xdr:row>29</xdr:row>
      <xdr:rowOff>190499</xdr:rowOff>
    </xdr:from>
    <xdr:to>
      <xdr:col>12</xdr:col>
      <xdr:colOff>828675</xdr:colOff>
      <xdr:row>30</xdr:row>
      <xdr:rowOff>215999</xdr:rowOff>
    </xdr:to>
    <xdr:sp macro="" textlink="">
      <xdr:nvSpPr>
        <xdr:cNvPr id="11" name="10 Rectángulo">
          <a:hlinkClick xmlns:r="http://schemas.openxmlformats.org/officeDocument/2006/relationships" r:id="rId4"/>
        </xdr:cNvPr>
        <xdr:cNvSpPr/>
      </xdr:nvSpPr>
      <xdr:spPr>
        <a:xfrm>
          <a:off x="3876675" y="5676899"/>
          <a:ext cx="348615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0</xdr:colOff>
      <xdr:row>29</xdr:row>
      <xdr:rowOff>190499</xdr:rowOff>
    </xdr:from>
    <xdr:to>
      <xdr:col>18</xdr:col>
      <xdr:colOff>828675</xdr:colOff>
      <xdr:row>30</xdr:row>
      <xdr:rowOff>215999</xdr:rowOff>
    </xdr:to>
    <xdr:sp macro="" textlink="">
      <xdr:nvSpPr>
        <xdr:cNvPr id="12" name="11 Rectángulo">
          <a:hlinkClick xmlns:r="http://schemas.openxmlformats.org/officeDocument/2006/relationships" r:id="rId4"/>
        </xdr:cNvPr>
        <xdr:cNvSpPr/>
      </xdr:nvSpPr>
      <xdr:spPr>
        <a:xfrm>
          <a:off x="7629525" y="5676899"/>
          <a:ext cx="348615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19</xdr:col>
      <xdr:colOff>228600</xdr:colOff>
      <xdr:row>29</xdr:row>
      <xdr:rowOff>180974</xdr:rowOff>
    </xdr:from>
    <xdr:to>
      <xdr:col>24</xdr:col>
      <xdr:colOff>819150</xdr:colOff>
      <xdr:row>30</xdr:row>
      <xdr:rowOff>206474</xdr:rowOff>
    </xdr:to>
    <xdr:sp macro="" textlink="">
      <xdr:nvSpPr>
        <xdr:cNvPr id="13" name="12 Rectángulo">
          <a:hlinkClick xmlns:r="http://schemas.openxmlformats.org/officeDocument/2006/relationships" r:id="rId4"/>
        </xdr:cNvPr>
        <xdr:cNvSpPr/>
      </xdr:nvSpPr>
      <xdr:spPr>
        <a:xfrm>
          <a:off x="11372850" y="5667374"/>
          <a:ext cx="348615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228600</xdr:colOff>
      <xdr:row>4</xdr:row>
      <xdr:rowOff>9524</xdr:rowOff>
    </xdr:from>
    <xdr:to>
      <xdr:col>12</xdr:col>
      <xdr:colOff>819150</xdr:colOff>
      <xdr:row>4</xdr:row>
      <xdr:rowOff>225524</xdr:rowOff>
    </xdr:to>
    <xdr:sp macro="" textlink="">
      <xdr:nvSpPr>
        <xdr:cNvPr id="14" name="13 Rectángulo">
          <a:hlinkClick xmlns:r="http://schemas.openxmlformats.org/officeDocument/2006/relationships" r:id="rId3"/>
        </xdr:cNvPr>
        <xdr:cNvSpPr/>
      </xdr:nvSpPr>
      <xdr:spPr>
        <a:xfrm>
          <a:off x="3867150" y="1228724"/>
          <a:ext cx="348615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19050</xdr:colOff>
      <xdr:row>3</xdr:row>
      <xdr:rowOff>114299</xdr:rowOff>
    </xdr:from>
    <xdr:to>
      <xdr:col>18</xdr:col>
      <xdr:colOff>847725</xdr:colOff>
      <xdr:row>4</xdr:row>
      <xdr:rowOff>206474</xdr:rowOff>
    </xdr:to>
    <xdr:sp macro="" textlink="">
      <xdr:nvSpPr>
        <xdr:cNvPr id="15" name="14 Rectángulo">
          <a:hlinkClick xmlns:r="http://schemas.openxmlformats.org/officeDocument/2006/relationships" r:id="rId3"/>
        </xdr:cNvPr>
        <xdr:cNvSpPr/>
      </xdr:nvSpPr>
      <xdr:spPr>
        <a:xfrm>
          <a:off x="7648575" y="1209674"/>
          <a:ext cx="348615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9525</xdr:colOff>
      <xdr:row>3</xdr:row>
      <xdr:rowOff>123824</xdr:rowOff>
    </xdr:from>
    <xdr:to>
      <xdr:col>24</xdr:col>
      <xdr:colOff>838200</xdr:colOff>
      <xdr:row>4</xdr:row>
      <xdr:rowOff>215999</xdr:rowOff>
    </xdr:to>
    <xdr:sp macro="" textlink="">
      <xdr:nvSpPr>
        <xdr:cNvPr id="16" name="15 Rectángulo">
          <a:hlinkClick xmlns:r="http://schemas.openxmlformats.org/officeDocument/2006/relationships" r:id="rId3"/>
        </xdr:cNvPr>
        <xdr:cNvSpPr/>
      </xdr:nvSpPr>
      <xdr:spPr>
        <a:xfrm>
          <a:off x="11391900" y="1219199"/>
          <a:ext cx="348615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142875</xdr:colOff>
      <xdr:row>2</xdr:row>
      <xdr:rowOff>85258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992600" cy="46625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57150</xdr:rowOff>
    </xdr:from>
    <xdr:to>
      <xdr:col>2</xdr:col>
      <xdr:colOff>676875</xdr:colOff>
      <xdr:row>2</xdr:row>
      <xdr:rowOff>150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1296000" cy="324000"/>
        </a:xfrm>
        <a:prstGeom prst="rect">
          <a:avLst/>
        </a:prstGeom>
      </xdr:spPr>
    </xdr:pic>
    <xdr:clientData/>
  </xdr:twoCellAnchor>
  <xdr:twoCellAnchor editAs="oneCell">
    <xdr:from>
      <xdr:col>15</xdr:col>
      <xdr:colOff>733425</xdr:colOff>
      <xdr:row>0</xdr:row>
      <xdr:rowOff>66675</xdr:rowOff>
    </xdr:from>
    <xdr:to>
      <xdr:col>15</xdr:col>
      <xdr:colOff>1057425</xdr:colOff>
      <xdr:row>2</xdr:row>
      <xdr:rowOff>19049</xdr:rowOff>
    </xdr:to>
    <xdr:pic>
      <xdr:nvPicPr>
        <xdr:cNvPr id="6" name="5 Image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3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88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6592550" y="66675"/>
          <a:ext cx="324000" cy="333374"/>
        </a:xfrm>
        <a:prstGeom prst="rect">
          <a:avLst/>
        </a:prstGeom>
        <a:ln w="19050">
          <a:solidFill>
            <a:schemeClr val="tx1"/>
          </a:solidFill>
        </a:ln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18525</xdr:colOff>
      <xdr:row>3</xdr:row>
      <xdr:rowOff>1794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68000" cy="46851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2</xdr:col>
      <xdr:colOff>714975</xdr:colOff>
      <xdr:row>2</xdr:row>
      <xdr:rowOff>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150"/>
          <a:ext cx="1296000" cy="32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533400</xdr:colOff>
      <xdr:row>0</xdr:row>
      <xdr:rowOff>66675</xdr:rowOff>
    </xdr:from>
    <xdr:to>
      <xdr:col>12</xdr:col>
      <xdr:colOff>857400</xdr:colOff>
      <xdr:row>2</xdr:row>
      <xdr:rowOff>19049</xdr:rowOff>
    </xdr:to>
    <xdr:pic>
      <xdr:nvPicPr>
        <xdr:cNvPr id="5" name="4 Image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3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88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3706475" y="66675"/>
          <a:ext cx="324000" cy="333374"/>
        </a:xfrm>
        <a:prstGeom prst="rect">
          <a:avLst/>
        </a:prstGeom>
        <a:ln w="19050">
          <a:solidFill>
            <a:schemeClr val="tx1"/>
          </a:solidFill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6"/>
  <sheetViews>
    <sheetView showGridLines="0" showRowColHeaders="0" tabSelected="1" topLeftCell="B1" workbookViewId="0">
      <selection activeCell="U57" sqref="U57:W57"/>
    </sheetView>
  </sheetViews>
  <sheetFormatPr baseColWidth="10" defaultRowHeight="12.75" x14ac:dyDescent="0.25"/>
  <cols>
    <col min="1" max="1" width="4.85546875" style="1" hidden="1" customWidth="1"/>
    <col min="2" max="2" width="1.85546875" style="1" customWidth="1"/>
    <col min="3" max="3" width="9" style="1" customWidth="1"/>
    <col min="4" max="4" width="14" style="1" bestFit="1" customWidth="1"/>
    <col min="5" max="5" width="14.7109375" style="1" customWidth="1"/>
    <col min="6" max="6" width="2.140625" style="1" customWidth="1"/>
    <col min="7" max="7" width="12.85546875" style="1" customWidth="1"/>
    <col min="8" max="8" width="3.5703125" style="1" customWidth="1"/>
    <col min="9" max="9" width="9" style="1" customWidth="1"/>
    <col min="10" max="10" width="14" style="1" bestFit="1" customWidth="1"/>
    <col min="11" max="11" width="14.7109375" style="1" customWidth="1"/>
    <col min="12" max="12" width="2.140625" style="1" customWidth="1"/>
    <col min="13" max="13" width="12.85546875" style="1" customWidth="1"/>
    <col min="14" max="14" width="3.5703125" style="1" customWidth="1"/>
    <col min="15" max="15" width="9" style="1" customWidth="1"/>
    <col min="16" max="16" width="14" style="1" bestFit="1" customWidth="1"/>
    <col min="17" max="17" width="14.7109375" style="1" customWidth="1"/>
    <col min="18" max="18" width="2.140625" style="1" customWidth="1"/>
    <col min="19" max="19" width="12.85546875" style="1" customWidth="1"/>
    <col min="20" max="20" width="3.5703125" style="1" customWidth="1"/>
    <col min="21" max="21" width="9" style="1" customWidth="1"/>
    <col min="22" max="22" width="14" style="1" bestFit="1" customWidth="1"/>
    <col min="23" max="23" width="14.7109375" style="1" customWidth="1"/>
    <col min="24" max="24" width="2.140625" style="1" customWidth="1"/>
    <col min="25" max="25" width="12.85546875" style="1" customWidth="1"/>
    <col min="26" max="26" width="1.85546875" style="1" customWidth="1"/>
    <col min="27" max="16384" width="11.42578125" style="1"/>
  </cols>
  <sheetData>
    <row r="1" spans="1:31" ht="38.2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29.25" customHeight="1" x14ac:dyDescent="0.25">
      <c r="A2" s="19"/>
      <c r="B2" s="8"/>
      <c r="C2" s="75" t="s">
        <v>71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30"/>
      <c r="AA2" s="19"/>
    </row>
    <row r="3" spans="1:31" ht="18.75" x14ac:dyDescent="0.25">
      <c r="A3" s="20"/>
      <c r="B3" s="9"/>
      <c r="C3" s="84" t="s">
        <v>0</v>
      </c>
      <c r="D3" s="85"/>
      <c r="E3" s="85"/>
      <c r="F3" s="85"/>
      <c r="G3" s="86"/>
      <c r="H3" s="13"/>
      <c r="I3" s="84" t="s">
        <v>32</v>
      </c>
      <c r="J3" s="85"/>
      <c r="K3" s="85"/>
      <c r="L3" s="85"/>
      <c r="M3" s="86"/>
      <c r="N3" s="13"/>
      <c r="O3" s="84" t="s">
        <v>33</v>
      </c>
      <c r="P3" s="85"/>
      <c r="Q3" s="85"/>
      <c r="R3" s="85"/>
      <c r="S3" s="86"/>
      <c r="T3" s="13"/>
      <c r="U3" s="84" t="s">
        <v>34</v>
      </c>
      <c r="V3" s="85"/>
      <c r="W3" s="85"/>
      <c r="X3" s="85"/>
      <c r="Y3" s="86"/>
      <c r="Z3" s="31"/>
      <c r="AA3" s="19"/>
    </row>
    <row r="4" spans="1:31" ht="9.75" customHeight="1" x14ac:dyDescent="0.25">
      <c r="A4" s="20"/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1"/>
      <c r="AA4" s="19"/>
    </row>
    <row r="5" spans="1:31" s="2" customFormat="1" ht="18.75" x14ac:dyDescent="0.25">
      <c r="A5" s="21"/>
      <c r="B5" s="10"/>
      <c r="C5" s="89" t="s">
        <v>35</v>
      </c>
      <c r="D5" s="89"/>
      <c r="E5" s="89"/>
      <c r="F5" s="89"/>
      <c r="G5" s="89"/>
      <c r="H5" s="14"/>
      <c r="I5" s="89" t="s">
        <v>35</v>
      </c>
      <c r="J5" s="89"/>
      <c r="K5" s="89"/>
      <c r="L5" s="89"/>
      <c r="M5" s="89"/>
      <c r="N5" s="14"/>
      <c r="O5" s="89" t="s">
        <v>35</v>
      </c>
      <c r="P5" s="89"/>
      <c r="Q5" s="89"/>
      <c r="R5" s="89"/>
      <c r="S5" s="89"/>
      <c r="T5" s="14"/>
      <c r="U5" s="89" t="s">
        <v>35</v>
      </c>
      <c r="V5" s="89"/>
      <c r="W5" s="89"/>
      <c r="X5" s="89"/>
      <c r="Y5" s="89"/>
      <c r="Z5" s="32"/>
      <c r="AA5" s="25"/>
    </row>
    <row r="6" spans="1:31" ht="7.5" customHeight="1" x14ac:dyDescent="0.25">
      <c r="A6" s="20"/>
      <c r="B6" s="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31"/>
      <c r="AA6" s="19"/>
    </row>
    <row r="7" spans="1:31" s="3" customFormat="1" ht="18.75" x14ac:dyDescent="0.3">
      <c r="A7" s="22"/>
      <c r="B7" s="11"/>
      <c r="C7" s="87" t="s">
        <v>49</v>
      </c>
      <c r="D7" s="87"/>
      <c r="E7" s="16" t="s">
        <v>1</v>
      </c>
      <c r="F7" s="15"/>
      <c r="G7" s="17" t="s">
        <v>38</v>
      </c>
      <c r="H7" s="15"/>
      <c r="I7" s="87"/>
      <c r="J7" s="87"/>
      <c r="K7" s="16" t="s">
        <v>1</v>
      </c>
      <c r="L7" s="15"/>
      <c r="M7" s="17" t="s">
        <v>38</v>
      </c>
      <c r="N7" s="15"/>
      <c r="O7" s="87"/>
      <c r="P7" s="87"/>
      <c r="Q7" s="16" t="s">
        <v>1</v>
      </c>
      <c r="R7" s="15"/>
      <c r="S7" s="17" t="s">
        <v>38</v>
      </c>
      <c r="T7" s="15"/>
      <c r="U7" s="87"/>
      <c r="V7" s="87"/>
      <c r="W7" s="16" t="s">
        <v>1</v>
      </c>
      <c r="X7" s="15"/>
      <c r="Y7" s="17" t="s">
        <v>38</v>
      </c>
      <c r="Z7" s="33"/>
      <c r="AA7" s="26"/>
    </row>
    <row r="8" spans="1:31" ht="3.75" customHeight="1" x14ac:dyDescent="0.25">
      <c r="A8" s="20"/>
      <c r="B8" s="9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31"/>
      <c r="AA8" s="19"/>
    </row>
    <row r="9" spans="1:31" ht="18.75" x14ac:dyDescent="0.25">
      <c r="A9" s="20"/>
      <c r="B9" s="9"/>
      <c r="C9" s="79" t="s">
        <v>39</v>
      </c>
      <c r="D9" s="79"/>
      <c r="E9" s="35">
        <f>SUMIFS('R-FAC-EMI'!K5:K14,'R-FAC-EMI'!C5:C14,"Primer",'R-FAC-EMI'!L5:L14,21%,'R-FAC-EMI'!F5:F14,"Régimen General")</f>
        <v>3500</v>
      </c>
      <c r="F9" s="12"/>
      <c r="G9" s="35">
        <f>SUMIFS('R-FAC-EMI'!N5:N14,'R-FAC-EMI'!C5:C14,"Primer",'R-FAC-EMI'!L5:L14,21%,'R-FAC-EMI'!F5:F14,"Régimen General")</f>
        <v>735</v>
      </c>
      <c r="H9" s="12"/>
      <c r="I9" s="79" t="s">
        <v>39</v>
      </c>
      <c r="J9" s="79"/>
      <c r="K9" s="35">
        <f>SUMIFS('R-FAC-EMI'!K5:K14,'R-FAC-EMI'!C5:C14,"Segundo",'R-FAC-EMI'!L5:L14,21%,'R-FAC-EMI'!F5:F14,"Régimen General")</f>
        <v>700</v>
      </c>
      <c r="L9" s="12"/>
      <c r="M9" s="35">
        <f>SUMIFS('R-FAC-EMI'!N5:N14,'R-FAC-EMI'!C5:C14,"Segundo",'R-FAC-EMI'!L5:L14,21%,'R-FAC-EMI'!F5:F14,"Régimen General")</f>
        <v>147</v>
      </c>
      <c r="N9" s="12"/>
      <c r="O9" s="79" t="s">
        <v>39</v>
      </c>
      <c r="P9" s="79"/>
      <c r="Q9" s="35">
        <f>SUMIFS('R-FAC-EMI'!K5:K14,'R-FAC-EMI'!C5:C14,"Tercer",'R-FAC-EMI'!L5:L14,21%,'R-FAC-EMI'!F5:F14,"Régimen General")</f>
        <v>1000</v>
      </c>
      <c r="R9" s="12"/>
      <c r="S9" s="35">
        <f>SUMIFS('R-FAC-EMI'!N5:N14,'R-FAC-EMI'!C5:C14,"Tercer",'R-FAC-EMI'!L5:L14,21%,'R-FAC-EMI'!F5:F14,"Régimen General")</f>
        <v>210</v>
      </c>
      <c r="T9" s="12"/>
      <c r="U9" s="79" t="s">
        <v>39</v>
      </c>
      <c r="V9" s="79"/>
      <c r="W9" s="35">
        <f>SUMIFS('R-FAC-EMI'!K5:K14,'R-FAC-EMI'!C5:C14,"Cuarto",'R-FAC-EMI'!L5:L14,21%,'R-FAC-EMI'!F5:F14,"Régimen General")</f>
        <v>0</v>
      </c>
      <c r="X9" s="12"/>
      <c r="Y9" s="35">
        <f>SUMIFS('R-FAC-EMI'!N5:N14,'R-FAC-EMI'!C5:C14,"Cuarto",'R-FAC-EMI'!L5:L14,21%,'R-FAC-EMI'!F5:F14,"Régimen General")</f>
        <v>0</v>
      </c>
      <c r="Z9" s="31"/>
      <c r="AA9" s="19"/>
    </row>
    <row r="10" spans="1:31" ht="7.5" customHeight="1" x14ac:dyDescent="0.25">
      <c r="A10" s="20"/>
      <c r="B10" s="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31"/>
      <c r="AA10" s="19"/>
    </row>
    <row r="11" spans="1:31" ht="18.75" x14ac:dyDescent="0.25">
      <c r="A11" s="20"/>
      <c r="B11" s="9"/>
      <c r="C11" s="79" t="s">
        <v>40</v>
      </c>
      <c r="D11" s="79"/>
      <c r="E11" s="58">
        <f>SUMIFS('R-FAC-EMI'!K5:K14,'R-FAC-EMI'!C5:C14,"Primer",'R-FAC-EMI'!L5:L14,10%,'R-FAC-EMI'!F5:F14,"Régimen General")</f>
        <v>0</v>
      </c>
      <c r="F11" s="12"/>
      <c r="G11" s="58">
        <f>SUMIFS('R-FAC-EMI'!N5:N14,'R-FAC-EMI'!C5:C14,"Primer",'R-FAC-EMI'!L5:L14,10%,'R-FAC-EMI'!F5:F14,"Régimen General")</f>
        <v>0</v>
      </c>
      <c r="H11" s="12"/>
      <c r="I11" s="79" t="s">
        <v>40</v>
      </c>
      <c r="J11" s="79"/>
      <c r="K11" s="58">
        <f>SUMIFS('R-FAC-EMI'!K5:K14,'R-FAC-EMI'!C5:C14,"Segundo",'R-FAC-EMI'!L5:L14,10%,'R-FAC-EMI'!F5:F14,"Régimen General")</f>
        <v>600</v>
      </c>
      <c r="L11" s="12"/>
      <c r="M11" s="58">
        <f>SUMIFS('R-FAC-EMI'!N5:N14,'R-FAC-EMI'!C5:C14,"Segundo",'R-FAC-EMI'!L5:L14,10%,'R-FAC-EMI'!F5:F14,"Régimen General")</f>
        <v>68.400000000000006</v>
      </c>
      <c r="N11" s="12"/>
      <c r="O11" s="79" t="s">
        <v>40</v>
      </c>
      <c r="P11" s="79"/>
      <c r="Q11" s="58">
        <f>SUMIFS('R-FAC-EMI'!K5:K14,'R-FAC-EMI'!C5:C14,"Tercer",'R-FAC-EMI'!L5:L14,10%,'R-FAC-EMI'!F5:F14,"Régimen General")</f>
        <v>1700</v>
      </c>
      <c r="R11" s="12"/>
      <c r="S11" s="58">
        <f>SUMIFS('R-FAC-EMI'!N5:N14,'R-FAC-EMI'!C5:C14,"Tercer",'R-FAC-EMI'!L5:L14,10%,'R-FAC-EMI'!F5:F14,"Régimen General")</f>
        <v>170</v>
      </c>
      <c r="T11" s="12"/>
      <c r="U11" s="79" t="s">
        <v>40</v>
      </c>
      <c r="V11" s="79"/>
      <c r="W11" s="58">
        <f>SUMIFS('R-FAC-EMI'!K5:K14,'R-FAC-EMI'!C5:C14,"Cuarto",'R-FAC-EMI'!L5:L14,10%,'R-FAC-EMI'!F5:F14,"Régimen General")</f>
        <v>0</v>
      </c>
      <c r="X11" s="12"/>
      <c r="Y11" s="58">
        <f>SUMIFS('R-FAC-EMI'!N5:N14,'R-FAC-EMI'!C5:C14,"Cuarto",'R-FAC-EMI'!L5:L14,10%,'R-FAC-EMI'!F5:F14,"Régimen General")</f>
        <v>0</v>
      </c>
      <c r="Z11" s="31"/>
      <c r="AA11" s="19"/>
    </row>
    <row r="12" spans="1:31" ht="7.5" customHeight="1" x14ac:dyDescent="0.25">
      <c r="A12" s="20"/>
      <c r="B12" s="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31"/>
      <c r="AA12" s="19"/>
    </row>
    <row r="13" spans="1:31" ht="18.75" x14ac:dyDescent="0.25">
      <c r="A13" s="20"/>
      <c r="B13" s="9"/>
      <c r="C13" s="79" t="s">
        <v>41</v>
      </c>
      <c r="D13" s="80"/>
      <c r="E13" s="65">
        <f>SUMIFS('R-FAC-EMI'!K5:K14,'R-FAC-EMI'!C5:C14,"Primer",'R-FAC-EMI'!L5:L14,4%,'R-FAC-EMI'!F5:F14,"Régimen General")</f>
        <v>0</v>
      </c>
      <c r="F13" s="12"/>
      <c r="G13" s="65">
        <f>SUMIFS('R-FAC-EMI'!N5:N14,'R-FAC-EMI'!C5:C14,"Primer",'R-FAC-EMI'!L5:L14,4%,'R-FAC-EMI'!F5:F14,"Régimen General")</f>
        <v>0</v>
      </c>
      <c r="H13" s="12"/>
      <c r="I13" s="79" t="s">
        <v>41</v>
      </c>
      <c r="J13" s="80"/>
      <c r="K13" s="65">
        <f>SUMIFS('R-FAC-EMI'!K5:K14,'R-FAC-EMI'!C5:C14,"Segundo",'R-FAC-EMI'!L5:L14,4%,'R-FAC-EMI'!F5:F14,"Régimen General")</f>
        <v>0</v>
      </c>
      <c r="L13" s="12"/>
      <c r="M13" s="65">
        <f>SUMIFS('R-FAC-EMI'!N5:N14,'R-FAC-EMI'!C5:C14,"Segundo",'R-FAC-EMI'!L5:L14,4%,'R-FAC-EMI'!F5:F14,"Régimen General")</f>
        <v>0</v>
      </c>
      <c r="N13" s="12"/>
      <c r="O13" s="79" t="s">
        <v>41</v>
      </c>
      <c r="P13" s="80"/>
      <c r="Q13" s="65">
        <f>SUMIFS('R-FAC-EMI'!K5:K14,'R-FAC-EMI'!C5:C14,"Tercer",'R-FAC-EMI'!L5:L14,4%,'R-FAC-EMI'!F5:F14,"Régimen General")</f>
        <v>0</v>
      </c>
      <c r="R13" s="12"/>
      <c r="S13" s="65">
        <f>SUMIFS('R-FAC-EMI'!N5:N14,'R-FAC-EMI'!C5:C14,"Tercer",'R-FAC-EMI'!L5:L14,4%,'R-FAC-EMI'!F5:F14,"Régimen General")</f>
        <v>0</v>
      </c>
      <c r="T13" s="12"/>
      <c r="U13" s="79" t="s">
        <v>41</v>
      </c>
      <c r="V13" s="80"/>
      <c r="W13" s="65">
        <f>SUMIFS('R-FAC-EMI'!K5:K14,'R-FAC-EMI'!C5:C14,"Cuarto",'R-FAC-EMI'!L5:L14,4%,'R-FAC-EMI'!F5:F14,"Régimen General")</f>
        <v>0</v>
      </c>
      <c r="X13" s="12"/>
      <c r="Y13" s="65">
        <f>SUMIFS('R-FAC-EMI'!N5:N14,'R-FAC-EMI'!C5:C14,"Cuarto",'R-FAC-EMI'!L5:L14,4%,'R-FAC-EMI'!F5:F14,"Régimen General")</f>
        <v>0</v>
      </c>
      <c r="Z13" s="31"/>
      <c r="AA13" s="19"/>
    </row>
    <row r="14" spans="1:31" ht="7.5" customHeight="1" x14ac:dyDescent="0.25">
      <c r="A14" s="20"/>
      <c r="B14" s="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31"/>
      <c r="AA14" s="19"/>
    </row>
    <row r="15" spans="1:31" ht="18.75" x14ac:dyDescent="0.25">
      <c r="A15" s="20"/>
      <c r="B15" s="9"/>
      <c r="C15" s="79" t="s">
        <v>42</v>
      </c>
      <c r="D15" s="80"/>
      <c r="E15" s="58">
        <f>SUMIFS('R-FAC-EMI'!K5:K14,'R-FAC-EMI'!C5:C14,"Primer",'R-FAC-EMI'!F5:F14,"Adquisiciones Intracomunitarias")</f>
        <v>0</v>
      </c>
      <c r="F15" s="12"/>
      <c r="G15" s="58">
        <f>SUMIFS('R-FAC-EMI'!O5:O14,'R-FAC-EMI'!C5:C14,"Primer",'R-FAC-EMI'!F5:F14,"Adquisiciones Intracomunitarias")</f>
        <v>0</v>
      </c>
      <c r="H15" s="12"/>
      <c r="I15" s="79" t="s">
        <v>42</v>
      </c>
      <c r="J15" s="80"/>
      <c r="K15" s="58">
        <f>SUMIFS('R-FAC-EMI'!K5:K14,'R-FAC-EMI'!C5:C14,"Segundo",'R-FAC-EMI'!F5:F14,"Adquisiciones Intracomunitarias")</f>
        <v>0</v>
      </c>
      <c r="L15" s="12"/>
      <c r="M15" s="58">
        <f>SUMIFS('R-FAC-EMI'!O5:O14,'R-FAC-EMI'!C5:C14,"Segundo",'R-FAC-EMI'!F5:F14,"Adquisiciones Intracomunitarias")</f>
        <v>0</v>
      </c>
      <c r="N15" s="12"/>
      <c r="O15" s="79" t="s">
        <v>42</v>
      </c>
      <c r="P15" s="80"/>
      <c r="Q15" s="58">
        <f>SUMIFS('R-FAC-EMI'!K5:K14,'R-FAC-EMI'!C5:C14,"Tercer",'R-FAC-EMI'!F5:F14,"Adquisiciones Intracomunitarias")</f>
        <v>0</v>
      </c>
      <c r="R15" s="12"/>
      <c r="S15" s="58">
        <f>SUMIFS('R-FAC-EMI'!O5:O14,'R-FAC-EMI'!C5:C14,"Tercer",'R-FAC-EMI'!F5:F14,"Adquisiciones Intracomunitarias")</f>
        <v>0</v>
      </c>
      <c r="T15" s="12"/>
      <c r="U15" s="79" t="s">
        <v>42</v>
      </c>
      <c r="V15" s="80"/>
      <c r="W15" s="58">
        <f>SUMIFS('R-FAC-EMI'!K5:K14,'R-FAC-EMI'!C5:C14,"Cuarto",'R-FAC-EMI'!F5:F14,"Adquisiciones Intracomunitarias")</f>
        <v>0</v>
      </c>
      <c r="X15" s="12"/>
      <c r="Y15" s="58">
        <f>SUMIFS('R-FAC-EMI'!O5:O14,'R-FAC-EMI'!C5:C14,"Cuarto",'R-FAC-EMI'!F5:F14,"Adquisiciones Intracomunitarias")</f>
        <v>0</v>
      </c>
      <c r="Z15" s="31"/>
      <c r="AA15" s="19"/>
    </row>
    <row r="16" spans="1:31" ht="7.5" customHeight="1" x14ac:dyDescent="0.25">
      <c r="A16" s="20"/>
      <c r="B16" s="9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31"/>
      <c r="AA16" s="19"/>
    </row>
    <row r="17" spans="1:27" ht="18.75" x14ac:dyDescent="0.25">
      <c r="A17" s="20"/>
      <c r="B17" s="9"/>
      <c r="C17" s="79" t="s">
        <v>43</v>
      </c>
      <c r="D17" s="80"/>
      <c r="E17" s="58">
        <f>SUMIFS('R-FAC-EMI'!K5:K14,'R-FAC-EMI'!C5:C14,"Primer",'R-FAC-EMI'!F5:F14,"Inversión S. Pasivo: O. Operaciones")</f>
        <v>0</v>
      </c>
      <c r="F17" s="12"/>
      <c r="G17" s="58">
        <f>SUMIFS('R-FAC-EMI'!O5:O14,'R-FAC-EMI'!C5:C14,"Primer",'R-FAC-EMI'!F5:F14,"Inversión S. Pasivo: O. Operaciones")</f>
        <v>0</v>
      </c>
      <c r="H17" s="12"/>
      <c r="I17" s="79" t="s">
        <v>43</v>
      </c>
      <c r="J17" s="80"/>
      <c r="K17" s="58">
        <f>SUMIFS('R-FAC-EMI'!K5:K14,'R-FAC-EMI'!C5:C14,"Segundo",'R-FAC-EMI'!F5:F14,"Inversión S. Pasivo: O. Operaciones")</f>
        <v>0</v>
      </c>
      <c r="L17" s="12"/>
      <c r="M17" s="58">
        <f>SUMIFS('R-FAC-EMI'!O5:O14,'R-FAC-EMI'!C5:C14,"Segundo",'R-FAC-EMI'!F5:F14,"Inversión S. Pasivo: O. Operaciones")</f>
        <v>0</v>
      </c>
      <c r="N17" s="12"/>
      <c r="O17" s="79" t="s">
        <v>43</v>
      </c>
      <c r="P17" s="80"/>
      <c r="Q17" s="58">
        <f>SUMIFS('R-FAC-EMI'!K5:K14,'R-FAC-EMI'!C5:C14,"Tercer",'R-FAC-EMI'!F5:F14,"Inversión S. Pasivo: O. Operaciones")</f>
        <v>0</v>
      </c>
      <c r="R17" s="12"/>
      <c r="S17" s="58">
        <f>SUMIFS('R-FAC-EMI'!O5:O14,'R-FAC-EMI'!C5:C14,"Tercer",'R-FAC-EMI'!F5:F14,"Inversión S. Pasivo: O. Operaciones")</f>
        <v>0</v>
      </c>
      <c r="T17" s="12"/>
      <c r="U17" s="79" t="s">
        <v>43</v>
      </c>
      <c r="V17" s="80"/>
      <c r="W17" s="58">
        <f>SUMIFS('R-FAC-EMI'!K5:K14,'R-FAC-EMI'!C5:C14,"Cuarto",'R-FAC-EMI'!F5:F14,"Inversión S. Pasivo: O. Operaciones")</f>
        <v>0</v>
      </c>
      <c r="X17" s="12"/>
      <c r="Y17" s="58">
        <f>SUMIFS('R-FAC-EMI'!O5:O14,'R-FAC-EMI'!C5:C14,"Cuarto",'R-FAC-EMI'!F5:F14,"Inversión S. Pasivo: O. Operaciones")</f>
        <v>0</v>
      </c>
      <c r="Z17" s="31"/>
      <c r="AA17" s="19"/>
    </row>
    <row r="18" spans="1:27" ht="7.5" customHeight="1" x14ac:dyDescent="0.25">
      <c r="A18" s="20"/>
      <c r="B18" s="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31"/>
      <c r="AA18" s="19"/>
    </row>
    <row r="19" spans="1:27" ht="18.75" x14ac:dyDescent="0.25">
      <c r="A19" s="20"/>
      <c r="B19" s="9"/>
      <c r="C19" s="79" t="s">
        <v>44</v>
      </c>
      <c r="D19" s="80"/>
      <c r="E19" s="58">
        <f>SUMIFS('R-FAC-EMI'!K5:K14,'R-FAC-EMI'!C5:C14,"Primer",'R-FAC-EMI'!F5:F14,"Modificación Bases y Cuotas")</f>
        <v>0</v>
      </c>
      <c r="F19" s="12"/>
      <c r="G19" s="58">
        <f>SUMIFS('R-FAC-EMI'!O5:O14,'R-FAC-EMI'!C5:C14,"Primer",'R-FAC-EMI'!F5:F14,"Modificación Bases y Cuotas")</f>
        <v>0</v>
      </c>
      <c r="H19" s="12"/>
      <c r="I19" s="79" t="s">
        <v>44</v>
      </c>
      <c r="J19" s="80"/>
      <c r="K19" s="58">
        <f>SUMIFS('R-FAC-EMI'!K5:K14,'R-FAC-EMI'!C5:C14,"Segundo",'R-FAC-EMI'!F5:F14,"Modificación Bases y Cuotas")</f>
        <v>0</v>
      </c>
      <c r="L19" s="12"/>
      <c r="M19" s="58">
        <f>SUMIFS('R-FAC-EMI'!O5:O14,'R-FAC-EMI'!C5:C14,"Segundo",'R-FAC-EMI'!F5:F14,"Modificación Bases y Cuotas")</f>
        <v>0</v>
      </c>
      <c r="N19" s="12"/>
      <c r="O19" s="79" t="s">
        <v>44</v>
      </c>
      <c r="P19" s="80"/>
      <c r="Q19" s="58">
        <f>SUMIFS('R-FAC-EMI'!K5:K14,'R-FAC-EMI'!C5:C14,"Tercer",'R-FAC-EMI'!F5:F14,"Modificación Bases y Cuotas")</f>
        <v>0</v>
      </c>
      <c r="R19" s="12"/>
      <c r="S19" s="58">
        <f>SUMIFS('R-FAC-EMI'!O5:O14,'R-FAC-EMI'!C5:C14,"Tercer",'R-FAC-EMI'!F5:F14,"Modificación Bases y Cuotas")</f>
        <v>0</v>
      </c>
      <c r="T19" s="12"/>
      <c r="U19" s="79" t="s">
        <v>44</v>
      </c>
      <c r="V19" s="80"/>
      <c r="W19" s="58">
        <f>SUMIFS('R-FAC-EMI'!K5:K14,'R-FAC-EMI'!C5:C14,"Cuarto",'R-FAC-EMI'!F5:F14,"Modificación Bases y Cuotas")</f>
        <v>0</v>
      </c>
      <c r="X19" s="12"/>
      <c r="Y19" s="58">
        <f>SUMIFS('R-FAC-EMI'!O5:O14,'R-FAC-EMI'!C5:C14,"Cuarto",'R-FAC-EMI'!F5:F14,"Modificación Bases y Cuotas")</f>
        <v>0</v>
      </c>
      <c r="Z19" s="31"/>
      <c r="AA19" s="19"/>
    </row>
    <row r="20" spans="1:27" ht="7.5" customHeight="1" x14ac:dyDescent="0.25">
      <c r="A20" s="20"/>
      <c r="B20" s="9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31"/>
      <c r="AA20" s="19"/>
    </row>
    <row r="21" spans="1:27" ht="18.75" x14ac:dyDescent="0.25">
      <c r="A21" s="20"/>
      <c r="B21" s="9"/>
      <c r="C21" s="79" t="s">
        <v>46</v>
      </c>
      <c r="D21" s="80"/>
      <c r="E21" s="58">
        <f>SUMIFS('R-FAC-EMI'!K5:K14,'R-FAC-EMI'!C5:C14,"Primer",'R-FAC-EMI'!F5:F14,"Recargo Equivalencia",'R-FAC-EMI'!M5:M14,5.2%)</f>
        <v>0</v>
      </c>
      <c r="F21" s="12"/>
      <c r="G21" s="58">
        <f>SUMIFS('R-FAC-EMI'!N5:N14,'R-FAC-EMI'!C5:C14,"Primer",'R-FAC-EMI'!F5:F14,"Recargo Equivalencia",'R-FAC-EMI'!M5:M14,5.2%)</f>
        <v>0</v>
      </c>
      <c r="H21" s="12"/>
      <c r="I21" s="79" t="s">
        <v>46</v>
      </c>
      <c r="J21" s="80"/>
      <c r="K21" s="58">
        <f>SUMIFS('R-FAC-EMI'!K5:K14,'R-FAC-EMI'!C5:C14,"Segundo",'R-FAC-EMI'!F5:F14,"Recargo Equivalencia",'R-FAC-EMI'!M5:M14,5.2%)</f>
        <v>0</v>
      </c>
      <c r="L21" s="12"/>
      <c r="M21" s="58">
        <f>SUMIFS('R-FAC-EMI'!N5:N14,'R-FAC-EMI'!C5:C14,"Segundo",'R-FAC-EMI'!F5:F14,"Recargo Equivalencia",'R-FAC-EMI'!M5:M14,5.2%)</f>
        <v>0</v>
      </c>
      <c r="N21" s="12"/>
      <c r="O21" s="79" t="s">
        <v>46</v>
      </c>
      <c r="P21" s="80"/>
      <c r="Q21" s="58">
        <f>SUMIFS('R-FAC-EMI'!K5:K14,'R-FAC-EMI'!C5:C14,"Tercer",'R-FAC-EMI'!F5:F14,"Recargo Equivalencia",'R-FAC-EMI'!M5:M14,5.2%)</f>
        <v>0</v>
      </c>
      <c r="R21" s="12"/>
      <c r="S21" s="58">
        <f>SUMIFS('R-FAC-EMI'!N5:N14,'R-FAC-EMI'!C5:C14,"Tercer",'R-FAC-EMI'!F5:F14,"Recargo Equivalencia",'R-FAC-EMI'!M5:M14,5.2%)</f>
        <v>0</v>
      </c>
      <c r="T21" s="12"/>
      <c r="U21" s="79" t="s">
        <v>46</v>
      </c>
      <c r="V21" s="80"/>
      <c r="W21" s="58">
        <f>SUMIFS('R-FAC-EMI'!K5:K14,'R-FAC-EMI'!C5:C14,"Cuarto",'R-FAC-EMI'!F5:F14,"Recargo Equivalencia",'R-FAC-EMI'!M5:M14,5.2%)</f>
        <v>0</v>
      </c>
      <c r="X21" s="12"/>
      <c r="Y21" s="58">
        <f>SUMIFS('R-FAC-EMI'!N5:N14,'R-FAC-EMI'!C5:C14,"Cuarto",'R-FAC-EMI'!F5:F14,"Recargo Equivalencia",'R-FAC-EMI'!M5:M14,5.2%)</f>
        <v>0</v>
      </c>
      <c r="Z21" s="31"/>
      <c r="AA21" s="19"/>
    </row>
    <row r="22" spans="1:27" ht="7.5" customHeight="1" x14ac:dyDescent="0.25">
      <c r="A22" s="20"/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31"/>
      <c r="AA22" s="19"/>
    </row>
    <row r="23" spans="1:27" ht="18.75" x14ac:dyDescent="0.25">
      <c r="A23" s="20"/>
      <c r="B23" s="9"/>
      <c r="C23" s="79" t="s">
        <v>47</v>
      </c>
      <c r="D23" s="80"/>
      <c r="E23" s="58">
        <f>SUMIFS('R-FAC-EMI'!K5:K14,'R-FAC-EMI'!C5:C14,"Primer",'R-FAC-EMI'!F5:F14,"Recargo Equivalencia",'R-FAC-EMI'!M5:M14,1.4%)</f>
        <v>0</v>
      </c>
      <c r="F23" s="12"/>
      <c r="G23" s="58">
        <f>SUMIFS('R-FAC-EMI'!N5:N14,'R-FAC-EMI'!C5:C14,"Primer",'R-FAC-EMI'!F5:F14,"Recargo Equivalencia",'R-FAC-EMI'!M5:M14,1.4%)</f>
        <v>0</v>
      </c>
      <c r="H23" s="12"/>
      <c r="I23" s="79" t="s">
        <v>47</v>
      </c>
      <c r="J23" s="80"/>
      <c r="K23" s="58">
        <f>SUMIFS('R-FAC-EMI'!K5:K14,'R-FAC-EMI'!C5:C14,"Segundo",'R-FAC-EMI'!F5:F14,"Recargo Equivalencia",'R-FAC-EMI'!M5:M14,1.4%)</f>
        <v>0</v>
      </c>
      <c r="L23" s="12"/>
      <c r="M23" s="58">
        <f>SUMIFS('R-FAC-EMI'!N5:N14,'R-FAC-EMI'!C5:C14,"Segundo",'R-FAC-EMI'!F5:F14,"Recargo Equivalencia",'R-FAC-EMI'!M5:M14,1.4%)</f>
        <v>0</v>
      </c>
      <c r="N23" s="12"/>
      <c r="O23" s="79" t="s">
        <v>47</v>
      </c>
      <c r="P23" s="80"/>
      <c r="Q23" s="58">
        <f>SUMIFS('R-FAC-EMI'!K5:K14,'R-FAC-EMI'!C5:C14,"Tercer",'R-FAC-EMI'!F5:F14,"Recargo Equivalencia",'R-FAC-EMI'!M5:M14,1.4%)</f>
        <v>0</v>
      </c>
      <c r="R23" s="12"/>
      <c r="S23" s="58">
        <f>SUMIFS('R-FAC-EMI'!N5:N14,'R-FAC-EMI'!C5:C14,"Tercer",'R-FAC-EMI'!F5:F14,"Recargo Equivalencia",'R-FAC-EMI'!M5:M14,1.4%)</f>
        <v>0</v>
      </c>
      <c r="T23" s="12"/>
      <c r="U23" s="79" t="s">
        <v>47</v>
      </c>
      <c r="V23" s="80"/>
      <c r="W23" s="58">
        <f>SUMIFS('R-FAC-EMI'!K5:K14,'R-FAC-EMI'!C5:C14,"Cuarto",'R-FAC-EMI'!F5:F14,"Recargo Equivalencia",'R-FAC-EMI'!M5:M14,1.4%)</f>
        <v>500</v>
      </c>
      <c r="X23" s="12"/>
      <c r="Y23" s="58">
        <f>SUMIFS('R-FAC-EMI'!N5:N14,'R-FAC-EMI'!C5:C14,"Cuarto",'R-FAC-EMI'!F5:F14,"Recargo Equivalencia",'R-FAC-EMI'!M5:M14,1.4%)</f>
        <v>57</v>
      </c>
      <c r="Z23" s="31"/>
      <c r="AA23" s="19"/>
    </row>
    <row r="24" spans="1:27" ht="7.5" customHeight="1" x14ac:dyDescent="0.25">
      <c r="A24" s="20"/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31"/>
      <c r="AA24" s="19"/>
    </row>
    <row r="25" spans="1:27" ht="18.75" x14ac:dyDescent="0.25">
      <c r="A25" s="20"/>
      <c r="B25" s="9"/>
      <c r="C25" s="79" t="s">
        <v>48</v>
      </c>
      <c r="D25" s="80"/>
      <c r="E25" s="58">
        <f>SUMIFS('R-FAC-EMI'!K5:K14,'R-FAC-EMI'!C5:C14,"Primer",'R-FAC-EMI'!F5:F14,"Recargo Equivalencia",'R-FAC-EMI'!M5:M14,0.5%)</f>
        <v>0</v>
      </c>
      <c r="F25" s="12"/>
      <c r="G25" s="58">
        <f>SUMIFS('R-FAC-EMI'!N5:N14,'R-FAC-EMI'!C5:C14,"Primer",'R-FAC-EMI'!F5:F14,"Recargo Equivalencia",'R-FAC-EMI'!M5:M14,0.5%)</f>
        <v>0</v>
      </c>
      <c r="H25" s="12"/>
      <c r="I25" s="79" t="s">
        <v>48</v>
      </c>
      <c r="J25" s="80"/>
      <c r="K25" s="58">
        <f>SUMIFS('R-FAC-EMI'!K5:K14,'R-FAC-EMI'!C5:C14,"Segundo",'R-FAC-EMI'!F5:F14,"Recargo Equivalencia",'R-FAC-EMI'!M5:M14,0.5%)</f>
        <v>0</v>
      </c>
      <c r="L25" s="12"/>
      <c r="M25" s="58">
        <f>SUMIFS('R-FAC-EMI'!N5:N14,'R-FAC-EMI'!C5:C14,"Segundo",'R-FAC-EMI'!F5:F14,"Recargo Equivalencia",'R-FAC-EMI'!M5:M14,0.5%)</f>
        <v>0</v>
      </c>
      <c r="N25" s="12"/>
      <c r="O25" s="79" t="s">
        <v>48</v>
      </c>
      <c r="P25" s="80"/>
      <c r="Q25" s="58">
        <f>SUMIFS('R-FAC-EMI'!K5:K14,'R-FAC-EMI'!C5:C14,"Tercer",'R-FAC-EMI'!F5:F14,"Recargo Equivalencia",'R-FAC-EMI'!M5:M14,0.5%)</f>
        <v>0</v>
      </c>
      <c r="R25" s="12"/>
      <c r="S25" s="58">
        <f>SUMIFS('R-FAC-EMI'!N5:N14,'R-FAC-EMI'!C5:C14,"Tercer",'R-FAC-EMI'!F5:F14,"Recargo Equivalencia",'R-FAC-EMI'!M5:M14,0.5%)</f>
        <v>0</v>
      </c>
      <c r="T25" s="12"/>
      <c r="U25" s="79" t="s">
        <v>48</v>
      </c>
      <c r="V25" s="80"/>
      <c r="W25" s="58">
        <f>SUMIFS('R-FAC-EMI'!K5:K14,'R-FAC-EMI'!C5:C14,"Cuarto",'R-FAC-EMI'!F5:F14,"Recargo Equivalencia",'R-FAC-EMI'!M5:M14,0.5%)</f>
        <v>0</v>
      </c>
      <c r="X25" s="12"/>
      <c r="Y25" s="58">
        <f>SUMIFS('R-FAC-EMI'!N5:N14,'R-FAC-EMI'!C5:C14,"Cuarto",'R-FAC-EMI'!F5:F14,"Recargo Equivalencia",'R-FAC-EMI'!M5:M14,0.5%)</f>
        <v>0</v>
      </c>
      <c r="Z25" s="31"/>
      <c r="AA25" s="19"/>
    </row>
    <row r="26" spans="1:27" ht="7.5" customHeight="1" x14ac:dyDescent="0.25">
      <c r="A26" s="20"/>
      <c r="B26" s="9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31"/>
      <c r="AA26" s="19"/>
    </row>
    <row r="27" spans="1:27" ht="18.75" x14ac:dyDescent="0.25">
      <c r="A27" s="20"/>
      <c r="B27" s="9"/>
      <c r="C27" s="79" t="s">
        <v>45</v>
      </c>
      <c r="D27" s="80"/>
      <c r="E27" s="58">
        <f>SUMIFS('R-FAC-EMI'!K5:K14,'R-FAC-EMI'!C5:C14,"Primer",'R-FAC-EMI'!F5:F14,"Modificación Bases y Cuotas R. Equiv.")</f>
        <v>0</v>
      </c>
      <c r="F27" s="12"/>
      <c r="G27" s="58">
        <f>SUMIFS('R-FAC-EMI'!O5:O14,'R-FAC-EMI'!C5:C14,"Primer",'R-FAC-EMI'!F5:F14,"Modificación Bases y Cuotas R. Equiv.")</f>
        <v>0</v>
      </c>
      <c r="H27" s="12"/>
      <c r="I27" s="79" t="s">
        <v>45</v>
      </c>
      <c r="J27" s="80"/>
      <c r="K27" s="58">
        <f>SUMIFS('R-FAC-EMI'!K5:K14,'R-FAC-EMI'!C5:C14,"Segundo",'R-FAC-EMI'!F5:F14,"Modificación Bases y Cuotas R. Equiv.")</f>
        <v>0</v>
      </c>
      <c r="L27" s="12"/>
      <c r="M27" s="58">
        <f>SUMIFS('R-FAC-EMI'!O5:O14,'R-FAC-EMI'!C5:C14,"Segundo",'R-FAC-EMI'!F5:F14,"Modificación Bases y Cuotas R. Equiv.")</f>
        <v>0</v>
      </c>
      <c r="N27" s="12"/>
      <c r="O27" s="79" t="s">
        <v>45</v>
      </c>
      <c r="P27" s="80"/>
      <c r="Q27" s="58">
        <f>SUMIFS('R-FAC-EMI'!K5:K14,'R-FAC-EMI'!C5:C14,"Tercer",'R-FAC-EMI'!F5:F14,"Modificación Bases y Cuotas R. Equiv.")</f>
        <v>0</v>
      </c>
      <c r="R27" s="12"/>
      <c r="S27" s="58">
        <f>SUMIFS('R-FAC-EMI'!O5:O14,'R-FAC-EMI'!C5:C14,"Tercer",'R-FAC-EMI'!F5:F14,"Modificación Bases y Cuotas R. Equiv.")</f>
        <v>0</v>
      </c>
      <c r="T27" s="12"/>
      <c r="U27" s="79" t="s">
        <v>45</v>
      </c>
      <c r="V27" s="80"/>
      <c r="W27" s="58">
        <f>SUMIFS('R-FAC-EMI'!K5:K14,'R-FAC-EMI'!C5:C14,"Cuarto",'R-FAC-EMI'!F5:F14,"Modificación Bases y Cuotas R. Equiv.")</f>
        <v>0</v>
      </c>
      <c r="X27" s="12"/>
      <c r="Y27" s="58">
        <f>SUMIFS('R-FAC-EMI'!O5:O14,'R-FAC-EMI'!C5:C14,"Cuarto",'R-FAC-EMI'!F5:F14,"Modificación Bases y Cuotas R. Equiv.")</f>
        <v>0</v>
      </c>
      <c r="Z27" s="31"/>
      <c r="AA27" s="19"/>
    </row>
    <row r="28" spans="1:27" ht="13.5" customHeight="1" x14ac:dyDescent="0.25">
      <c r="A28" s="20"/>
      <c r="B28" s="9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31"/>
      <c r="AA28" s="19"/>
    </row>
    <row r="29" spans="1:27" ht="18.75" x14ac:dyDescent="0.25">
      <c r="A29" s="20"/>
      <c r="B29" s="9"/>
      <c r="C29" s="76" t="s">
        <v>66</v>
      </c>
      <c r="D29" s="76"/>
      <c r="E29" s="76"/>
      <c r="F29" s="78"/>
      <c r="G29" s="34">
        <f>(G9+G11+G13+G15+G17+G19+G21+G23+G25+G27)</f>
        <v>735</v>
      </c>
      <c r="H29" s="12"/>
      <c r="I29" s="76" t="s">
        <v>66</v>
      </c>
      <c r="J29" s="76"/>
      <c r="K29" s="77"/>
      <c r="L29" s="12"/>
      <c r="M29" s="34">
        <f>(M9+M11+M13+M15+M17+M19+M21+M23+M25+M27)</f>
        <v>215.4</v>
      </c>
      <c r="N29" s="12"/>
      <c r="O29" s="76" t="s">
        <v>66</v>
      </c>
      <c r="P29" s="76"/>
      <c r="Q29" s="77"/>
      <c r="R29" s="12"/>
      <c r="S29" s="34">
        <f>(S9+S11+S13+S15+S17+S19+S21+S23+S25+S27)</f>
        <v>380</v>
      </c>
      <c r="T29" s="12"/>
      <c r="U29" s="76" t="s">
        <v>66</v>
      </c>
      <c r="V29" s="76"/>
      <c r="W29" s="77"/>
      <c r="X29" s="12"/>
      <c r="Y29" s="34">
        <f>(Y9+Y11+Y13+Y15+Y17+Y19+Y21+Y23+Y25+Y27)</f>
        <v>57</v>
      </c>
      <c r="Z29" s="31"/>
      <c r="AA29" s="19"/>
    </row>
    <row r="30" spans="1:27" ht="15" customHeight="1" x14ac:dyDescent="0.25">
      <c r="A30" s="20"/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31"/>
      <c r="AA30" s="19"/>
    </row>
    <row r="31" spans="1:27" ht="18.75" x14ac:dyDescent="0.25">
      <c r="A31" s="20"/>
      <c r="B31" s="9"/>
      <c r="C31" s="90" t="s">
        <v>36</v>
      </c>
      <c r="D31" s="90"/>
      <c r="E31" s="90"/>
      <c r="F31" s="90"/>
      <c r="G31" s="90"/>
      <c r="H31" s="12"/>
      <c r="I31" s="90" t="s">
        <v>36</v>
      </c>
      <c r="J31" s="90"/>
      <c r="K31" s="90"/>
      <c r="L31" s="90"/>
      <c r="M31" s="90"/>
      <c r="N31" s="12"/>
      <c r="O31" s="90" t="s">
        <v>36</v>
      </c>
      <c r="P31" s="90"/>
      <c r="Q31" s="90"/>
      <c r="R31" s="90"/>
      <c r="S31" s="90"/>
      <c r="T31" s="12"/>
      <c r="U31" s="90" t="s">
        <v>36</v>
      </c>
      <c r="V31" s="90"/>
      <c r="W31" s="90"/>
      <c r="X31" s="90"/>
      <c r="Y31" s="90"/>
      <c r="Z31" s="31"/>
      <c r="AA31" s="19"/>
    </row>
    <row r="32" spans="1:27" ht="7.5" customHeight="1" x14ac:dyDescent="0.25">
      <c r="A32" s="20"/>
      <c r="B32" s="9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31"/>
      <c r="AA32" s="19"/>
    </row>
    <row r="33" spans="1:27" s="3" customFormat="1" ht="18.75" x14ac:dyDescent="0.3">
      <c r="A33" s="22"/>
      <c r="B33" s="11"/>
      <c r="C33" s="87" t="s">
        <v>49</v>
      </c>
      <c r="D33" s="87"/>
      <c r="E33" s="15"/>
      <c r="F33" s="15"/>
      <c r="G33" s="17" t="s">
        <v>1</v>
      </c>
      <c r="H33" s="15"/>
      <c r="I33" s="87" t="s">
        <v>49</v>
      </c>
      <c r="J33" s="87"/>
      <c r="K33" s="15"/>
      <c r="L33" s="15"/>
      <c r="M33" s="17" t="s">
        <v>1</v>
      </c>
      <c r="N33" s="15"/>
      <c r="O33" s="87" t="s">
        <v>49</v>
      </c>
      <c r="P33" s="87"/>
      <c r="Q33" s="15"/>
      <c r="R33" s="15"/>
      <c r="S33" s="17" t="s">
        <v>1</v>
      </c>
      <c r="T33" s="15"/>
      <c r="U33" s="87" t="s">
        <v>49</v>
      </c>
      <c r="V33" s="87"/>
      <c r="W33" s="15"/>
      <c r="X33" s="15"/>
      <c r="Y33" s="17" t="s">
        <v>1</v>
      </c>
      <c r="Z33" s="33"/>
      <c r="AA33" s="26"/>
    </row>
    <row r="34" spans="1:27" ht="3.75" customHeight="1" x14ac:dyDescent="0.25">
      <c r="A34" s="20"/>
      <c r="B34" s="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31"/>
      <c r="AA34" s="19"/>
    </row>
    <row r="35" spans="1:27" ht="18.75" x14ac:dyDescent="0.25">
      <c r="A35" s="20"/>
      <c r="B35" s="9"/>
      <c r="C35" s="79" t="s">
        <v>50</v>
      </c>
      <c r="D35" s="80"/>
      <c r="E35" s="63">
        <f>SUMIFS('R-FAC-SOP'!$I$5:$I$14,'R-FAC-SOP'!$C$5:$C$14,"Primer",'R-FAC-SOP'!$E$5:$E$14,"Operaciones Interiores Corrientes")</f>
        <v>1500</v>
      </c>
      <c r="F35" s="62"/>
      <c r="G35" s="64">
        <f>SUMIFS('R-FAC-SOP'!$K$5:$K$14,'R-FAC-SOP'!$C$5:$C$14,"Primer",'R-FAC-SOP'!$E$5:$E$14,"Operaciones Interiores Corrientes")</f>
        <v>205</v>
      </c>
      <c r="H35" s="12"/>
      <c r="I35" s="79" t="s">
        <v>50</v>
      </c>
      <c r="J35" s="80"/>
      <c r="K35" s="63">
        <f>SUMIFS('R-FAC-SOP'!$I$5:$I$14,'R-FAC-SOP'!$C$5:$C$14,"Segundo",'R-FAC-SOP'!$E$5:$E$14,"Operaciones Interiores Corrientes")</f>
        <v>1700</v>
      </c>
      <c r="L35" s="62"/>
      <c r="M35" s="64">
        <f>SUMIFS('R-FAC-SOP'!$K$5:$K$14,'R-FAC-SOP'!$C$5:$C$14,"Segundo",'R-FAC-SOP'!$E$5:$E$14,"Operaciones Interiores Corrientes")</f>
        <v>236</v>
      </c>
      <c r="N35" s="12"/>
      <c r="O35" s="79" t="s">
        <v>50</v>
      </c>
      <c r="P35" s="80"/>
      <c r="Q35" s="63">
        <f>SUMIFS('R-FAC-SOP'!$I$5:$I$14,'R-FAC-SOP'!$C$5:$C$14,"Tercer",'R-FAC-SOP'!$E$5:$E$14,"Operaciones Interiores Corrientes")</f>
        <v>0</v>
      </c>
      <c r="R35" s="62"/>
      <c r="S35" s="64">
        <f>SUMIFS('R-FAC-SOP'!$K$5:$K$14,'R-FAC-SOP'!$C$5:$C$14,"Tercer",'R-FAC-SOP'!$E$5:$E$14,"Operaciones Interiores Corrientes")</f>
        <v>0</v>
      </c>
      <c r="T35" s="12"/>
      <c r="U35" s="79" t="s">
        <v>50</v>
      </c>
      <c r="V35" s="80"/>
      <c r="W35" s="63">
        <f>SUMIFS('R-FAC-SOP'!$I$5:$I$14,'R-FAC-SOP'!$C$5:$C$14,"Cuarto",'R-FAC-SOP'!$E$5:$E$14,"Operaciones Interiores Corrientes")</f>
        <v>1200</v>
      </c>
      <c r="X35" s="62"/>
      <c r="Y35" s="64">
        <f>SUMIFS('R-FAC-SOP'!$K$5:$K$14,'R-FAC-SOP'!$C$5:$C$14,"Cuarto",'R-FAC-SOP'!$E$5:$E$14,"Operaciones Interiores Corrientes")</f>
        <v>120</v>
      </c>
      <c r="Z35" s="31"/>
      <c r="AA35" s="19"/>
    </row>
    <row r="36" spans="1:27" ht="9.75" customHeight="1" x14ac:dyDescent="0.25">
      <c r="A36" s="20"/>
      <c r="B36" s="9"/>
      <c r="C36" s="12"/>
      <c r="D36" s="12"/>
      <c r="E36" s="62"/>
      <c r="F36" s="62"/>
      <c r="G36" s="62"/>
      <c r="H36" s="12"/>
      <c r="I36" s="12"/>
      <c r="J36" s="12"/>
      <c r="K36" s="62"/>
      <c r="L36" s="62"/>
      <c r="M36" s="62"/>
      <c r="N36" s="12"/>
      <c r="O36" s="12"/>
      <c r="P36" s="12"/>
      <c r="Q36" s="62"/>
      <c r="R36" s="62"/>
      <c r="S36" s="62"/>
      <c r="T36" s="12"/>
      <c r="U36" s="12"/>
      <c r="V36" s="12"/>
      <c r="W36" s="62"/>
      <c r="X36" s="62"/>
      <c r="Y36" s="62"/>
      <c r="Z36" s="31"/>
      <c r="AA36" s="19"/>
    </row>
    <row r="37" spans="1:27" ht="18.75" x14ac:dyDescent="0.25">
      <c r="A37" s="20"/>
      <c r="B37" s="9"/>
      <c r="C37" s="79" t="s">
        <v>51</v>
      </c>
      <c r="D37" s="80"/>
      <c r="E37" s="63">
        <f>SUMIFS('R-FAC-SOP'!$I$5:$I$14,'R-FAC-SOP'!$C$5:$C$14,"Primer",'R-FAC-SOP'!$E$5:$E$14,"Op. Inter. Bienes de Inversión")</f>
        <v>3500</v>
      </c>
      <c r="F37" s="62"/>
      <c r="G37" s="64">
        <f>SUMIFS('R-FAC-SOP'!$K$5:$K$14,'R-FAC-SOP'!$C$5:$C$14,"Primer",'R-FAC-SOP'!$E$5:$E$14,"Op. Inter. Bienes de Inversión")</f>
        <v>735</v>
      </c>
      <c r="H37" s="12"/>
      <c r="I37" s="79" t="s">
        <v>51</v>
      </c>
      <c r="J37" s="80"/>
      <c r="K37" s="63">
        <f>SUMIFS('R-FAC-SOP'!$I$5:$I$14,'R-FAC-SOP'!$C$5:$C$14,"Segundo",'R-FAC-SOP'!$E$5:$E$14,"Op. Inter. Bienes de Inversión")</f>
        <v>0</v>
      </c>
      <c r="L37" s="62"/>
      <c r="M37" s="64">
        <f>SUMIFS('R-FAC-SOP'!$K$5:$K$14,'R-FAC-SOP'!$C$5:$C$14,"Segundo",'R-FAC-SOP'!$E$5:$E$14,"Op. Inter. Bienes de Inversión")</f>
        <v>0</v>
      </c>
      <c r="N37" s="12"/>
      <c r="O37" s="79" t="s">
        <v>51</v>
      </c>
      <c r="P37" s="80"/>
      <c r="Q37" s="63">
        <f>SUMIFS('R-FAC-SOP'!$I$5:$I$14,'R-FAC-SOP'!$C$5:$C$14,"Tercer",'R-FAC-SOP'!$E$5:$E$14,"Op. Inter. Bienes de Inversión")</f>
        <v>250</v>
      </c>
      <c r="R37" s="62"/>
      <c r="S37" s="64">
        <f>SUMIFS('R-FAC-SOP'!$K$5:$K$14,'R-FAC-SOP'!$C$5:$C$14,"Tercer",'R-FAC-SOP'!$E$5:$E$14,"Op. Inter. Bienes de Inversión")</f>
        <v>52.5</v>
      </c>
      <c r="T37" s="12"/>
      <c r="U37" s="79" t="s">
        <v>51</v>
      </c>
      <c r="V37" s="80"/>
      <c r="W37" s="63">
        <f>SUMIFS('R-FAC-SOP'!$I$5:$I$14,'R-FAC-SOP'!$C$5:$C$14,"Cuarto",'R-FAC-SOP'!$E$5:$E$14,"Op. Inter. Bienes de Inversión")</f>
        <v>0</v>
      </c>
      <c r="X37" s="62"/>
      <c r="Y37" s="64">
        <f>SUMIFS('R-FAC-SOP'!$K$5:$K$14,'R-FAC-SOP'!$C$5:$C$14,"Cuarto",'R-FAC-SOP'!$E$5:$E$14,"Op. Inter. Bienes de Inversión")</f>
        <v>0</v>
      </c>
      <c r="Z37" s="31"/>
      <c r="AA37" s="19"/>
    </row>
    <row r="38" spans="1:27" ht="7.5" customHeight="1" x14ac:dyDescent="0.25">
      <c r="A38" s="20"/>
      <c r="B38" s="9"/>
      <c r="C38" s="12"/>
      <c r="D38" s="12"/>
      <c r="E38" s="62"/>
      <c r="F38" s="62"/>
      <c r="G38" s="62"/>
      <c r="H38" s="12"/>
      <c r="I38" s="12"/>
      <c r="J38" s="12"/>
      <c r="K38" s="62"/>
      <c r="L38" s="62"/>
      <c r="M38" s="62"/>
      <c r="N38" s="12"/>
      <c r="O38" s="12"/>
      <c r="P38" s="12"/>
      <c r="Q38" s="62"/>
      <c r="R38" s="62"/>
      <c r="S38" s="62"/>
      <c r="T38" s="12"/>
      <c r="U38" s="12"/>
      <c r="V38" s="12"/>
      <c r="W38" s="62"/>
      <c r="X38" s="62"/>
      <c r="Y38" s="62"/>
      <c r="Z38" s="31"/>
      <c r="AA38" s="19"/>
    </row>
    <row r="39" spans="1:27" ht="18.75" x14ac:dyDescent="0.25">
      <c r="A39" s="20"/>
      <c r="B39" s="9"/>
      <c r="C39" s="79" t="s">
        <v>52</v>
      </c>
      <c r="D39" s="80"/>
      <c r="E39" s="63">
        <f>SUMIFS('R-FAC-SOP'!$I$5:$I$14,'R-FAC-SOP'!$C$5:$C$14,"Primer",'R-FAC-SOP'!$E$5:$E$14,"Cuotas soportadas Importaciones: Bienes Corrientes")</f>
        <v>0</v>
      </c>
      <c r="F39" s="62"/>
      <c r="G39" s="64">
        <f>SUMIFS('R-FAC-SOP'!$K$5:$K$14,'R-FAC-SOP'!$C$5:$C$14,"Primer",'R-FAC-SOP'!$E$5:$E$14,"Cuotas soportadas Importaciones: Bienes Corrientes")</f>
        <v>0</v>
      </c>
      <c r="H39" s="12"/>
      <c r="I39" s="79" t="s">
        <v>52</v>
      </c>
      <c r="J39" s="80"/>
      <c r="K39" s="63">
        <f>SUMIFS('R-FAC-SOP'!$I$5:$I$14,'R-FAC-SOP'!$C$5:$C$14,"Segundo",'R-FAC-SOP'!$E$5:$E$14,"Cuotas soportadas Importaciones: Bienes Corrientes")</f>
        <v>0</v>
      </c>
      <c r="L39" s="62"/>
      <c r="M39" s="64">
        <f>SUMIFS('R-FAC-SOP'!$K$5:$K$14,'R-FAC-SOP'!$C$5:$C$14,"Segundo",'R-FAC-SOP'!$E$5:$E$14,"Cuotas soportadas Importaciones: Bienes Corrientes")</f>
        <v>0</v>
      </c>
      <c r="N39" s="12"/>
      <c r="O39" s="79" t="s">
        <v>52</v>
      </c>
      <c r="P39" s="80"/>
      <c r="Q39" s="63">
        <f>SUMIFS('R-FAC-SOP'!$I$5:$I$14,'R-FAC-SOP'!$C$5:$C$14,"Tercer",'R-FAC-SOP'!$E$5:$E$14,"Cuotas soportadas Importaciones: Bienes Corrientes")</f>
        <v>0</v>
      </c>
      <c r="R39" s="62"/>
      <c r="S39" s="64">
        <f>SUMIFS('R-FAC-SOP'!$K$5:$K$14,'R-FAC-SOP'!$C$5:$C$14,"Tercer",'R-FAC-SOP'!$E$5:$E$14,"Cuotas soportadas Importaciones: Bienes Corrientes")</f>
        <v>0</v>
      </c>
      <c r="T39" s="12"/>
      <c r="U39" s="79" t="s">
        <v>52</v>
      </c>
      <c r="V39" s="80"/>
      <c r="W39" s="63">
        <f>SUMIFS('R-FAC-SOP'!$I$5:$I$14,'R-FAC-SOP'!$C$5:$C$14,"Cuarto",'R-FAC-SOP'!$E$5:$E$14,"Cuotas soportadas Importaciones: Bienes Corrientes")</f>
        <v>0</v>
      </c>
      <c r="X39" s="62"/>
      <c r="Y39" s="64">
        <f>SUMIFS('R-FAC-SOP'!$K$5:$K$14,'R-FAC-SOP'!$C$5:$C$14,"Cuarto",'R-FAC-SOP'!$E$5:$E$14,"Cuotas soportadas Importaciones: Bienes Corrientes")</f>
        <v>0</v>
      </c>
      <c r="Z39" s="31"/>
      <c r="AA39" s="19"/>
    </row>
    <row r="40" spans="1:27" ht="7.5" customHeight="1" x14ac:dyDescent="0.25">
      <c r="A40" s="20"/>
      <c r="B40" s="9"/>
      <c r="C40" s="12"/>
      <c r="D40" s="12"/>
      <c r="E40" s="62"/>
      <c r="F40" s="62"/>
      <c r="G40" s="62"/>
      <c r="H40" s="12"/>
      <c r="I40" s="12"/>
      <c r="J40" s="12"/>
      <c r="K40" s="62"/>
      <c r="L40" s="62"/>
      <c r="M40" s="62"/>
      <c r="N40" s="12"/>
      <c r="O40" s="12"/>
      <c r="P40" s="12"/>
      <c r="Q40" s="62"/>
      <c r="R40" s="62"/>
      <c r="S40" s="62"/>
      <c r="T40" s="12"/>
      <c r="U40" s="12"/>
      <c r="V40" s="12"/>
      <c r="W40" s="62"/>
      <c r="X40" s="62"/>
      <c r="Y40" s="62"/>
      <c r="Z40" s="31"/>
      <c r="AA40" s="19"/>
    </row>
    <row r="41" spans="1:27" ht="18.75" x14ac:dyDescent="0.25">
      <c r="A41" s="20"/>
      <c r="B41" s="9"/>
      <c r="C41" s="79" t="s">
        <v>53</v>
      </c>
      <c r="D41" s="80"/>
      <c r="E41" s="63">
        <f>SUMIFS('R-FAC-SOP'!$I$5:$I$14,'R-FAC-SOP'!$C$5:$C$14,"Primer",'R-FAC-SOP'!$E$5:$E$14,"Cuotas soportadas Importaciones: B. de Inversión")</f>
        <v>0</v>
      </c>
      <c r="F41" s="62"/>
      <c r="G41" s="64">
        <f>SUMIFS('R-FAC-SOP'!$K$5:$K$14,'R-FAC-SOP'!$C$5:$C$14,"Primer",'R-FAC-SOP'!$E$5:$E$14,"Cuotas soportadas Importaciones: B. de Inversión")</f>
        <v>0</v>
      </c>
      <c r="H41" s="12"/>
      <c r="I41" s="79" t="s">
        <v>53</v>
      </c>
      <c r="J41" s="80"/>
      <c r="K41" s="63">
        <f>SUMIFS('R-FAC-SOP'!$I$5:$I$14,'R-FAC-SOP'!$C$5:$C$14,"Segundo",'R-FAC-SOP'!$E$5:$E$14,"Cuotas soportadas Importaciones: B. de Inversión")</f>
        <v>0</v>
      </c>
      <c r="L41" s="62"/>
      <c r="M41" s="64">
        <f>SUMIFS('R-FAC-SOP'!$K$5:$K$14,'R-FAC-SOP'!$C$5:$C$14,"Segundo",'R-FAC-SOP'!$E$5:$E$14,"Cuotas soportadas Importaciones: B. de Inversión")</f>
        <v>0</v>
      </c>
      <c r="N41" s="12"/>
      <c r="O41" s="79" t="s">
        <v>53</v>
      </c>
      <c r="P41" s="80"/>
      <c r="Q41" s="63">
        <f>SUMIFS('R-FAC-SOP'!$I$5:$I$14,'R-FAC-SOP'!$C$5:$C$14,"Tercer",'R-FAC-SOP'!$E$5:$E$14,"Cuotas soportadas Importaciones: B. de Inversión")</f>
        <v>0</v>
      </c>
      <c r="R41" s="62"/>
      <c r="S41" s="64">
        <f>SUMIFS('R-FAC-SOP'!$K$5:$K$14,'R-FAC-SOP'!$C$5:$C$14,"Tercer",'R-FAC-SOP'!$E$5:$E$14,"Cuotas soportadas Importaciones: B. de Inversión")</f>
        <v>0</v>
      </c>
      <c r="T41" s="12"/>
      <c r="U41" s="79" t="s">
        <v>53</v>
      </c>
      <c r="V41" s="80"/>
      <c r="W41" s="63">
        <f>SUMIFS('R-FAC-SOP'!$I$5:$I$14,'R-FAC-SOP'!$C$5:$C$14,"Cuarto",'R-FAC-SOP'!$E$5:$E$14,"Cuotas soportadas Importaciones: B. de Inversión")</f>
        <v>0</v>
      </c>
      <c r="X41" s="62"/>
      <c r="Y41" s="64">
        <f>SUMIFS('R-FAC-SOP'!$K$5:$K$14,'R-FAC-SOP'!$C$5:$C$14,"Cuarto",'R-FAC-SOP'!$E$5:$E$14,"Cuotas soportadas Importaciones: B. de Inversión")</f>
        <v>0</v>
      </c>
      <c r="Z41" s="31"/>
      <c r="AA41" s="19"/>
    </row>
    <row r="42" spans="1:27" ht="7.5" customHeight="1" x14ac:dyDescent="0.25">
      <c r="A42" s="20"/>
      <c r="B42" s="9"/>
      <c r="C42" s="12"/>
      <c r="D42" s="12"/>
      <c r="E42" s="62"/>
      <c r="F42" s="62"/>
      <c r="G42" s="62"/>
      <c r="H42" s="12"/>
      <c r="I42" s="12"/>
      <c r="J42" s="12"/>
      <c r="K42" s="62"/>
      <c r="L42" s="62"/>
      <c r="M42" s="62"/>
      <c r="N42" s="12"/>
      <c r="O42" s="12"/>
      <c r="P42" s="12"/>
      <c r="Q42" s="62"/>
      <c r="R42" s="62"/>
      <c r="S42" s="62"/>
      <c r="T42" s="12"/>
      <c r="U42" s="12"/>
      <c r="V42" s="12"/>
      <c r="W42" s="62"/>
      <c r="X42" s="62"/>
      <c r="Y42" s="62"/>
      <c r="Z42" s="31"/>
      <c r="AA42" s="19"/>
    </row>
    <row r="43" spans="1:27" ht="18.75" x14ac:dyDescent="0.25">
      <c r="A43" s="20"/>
      <c r="B43" s="9"/>
      <c r="C43" s="79" t="s">
        <v>54</v>
      </c>
      <c r="D43" s="80"/>
      <c r="E43" s="63">
        <f>SUMIFS('R-FAC-SOP'!$I$5:$I$14,'R-FAC-SOP'!$C$5:$C$14,"Primer",'R-FAC-SOP'!$E$5:$E$14,"Adquis. Intracomunitarias: Bienes/Serv. Corrientes")</f>
        <v>0</v>
      </c>
      <c r="F43" s="62"/>
      <c r="G43" s="64">
        <f>SUMIFS('R-FAC-SOP'!$K$5:$K$14,'R-FAC-SOP'!$C$5:$C$14,"Primer",'R-FAC-SOP'!$E$5:$E$14,"Adquis. Intracomunitarias: Bienes/Serv. Corrientes")</f>
        <v>0</v>
      </c>
      <c r="H43" s="12"/>
      <c r="I43" s="79" t="s">
        <v>54</v>
      </c>
      <c r="J43" s="80"/>
      <c r="K43" s="63">
        <f>SUMIFS('R-FAC-SOP'!$I$5:$I$14,'R-FAC-SOP'!$C$5:$C$14,"Segundo",'R-FAC-SOP'!$E$5:$E$14,"Adquis. Intracomunitarias: Bienes/Serv. Corrientes")</f>
        <v>0</v>
      </c>
      <c r="L43" s="62"/>
      <c r="M43" s="64">
        <f>SUMIFS('R-FAC-SOP'!$K$5:$K$14,'R-FAC-SOP'!$C$5:$C$14,"Segundo",'R-FAC-SOP'!$E$5:$E$14,"Adquis. Intracomunitarias: Bienes/Serv. Corrientes")</f>
        <v>0</v>
      </c>
      <c r="N43" s="12"/>
      <c r="O43" s="79" t="s">
        <v>54</v>
      </c>
      <c r="P43" s="80"/>
      <c r="Q43" s="63">
        <f>SUMIFS('R-FAC-SOP'!$I$5:$I$14,'R-FAC-SOP'!$C$5:$C$14,"Tercer",'R-FAC-SOP'!$E$5:$E$14,"Adquis. Intracomunitarias: Bienes/Serv. Corrientes")</f>
        <v>0</v>
      </c>
      <c r="R43" s="62"/>
      <c r="S43" s="64">
        <f>SUMIFS('R-FAC-SOP'!$K$5:$K$14,'R-FAC-SOP'!$C$5:$C$14,"Tercer",'R-FAC-SOP'!$E$5:$E$14,"Adquis. Intracomunitarias: Bienes/Serv. Corrientes")</f>
        <v>0</v>
      </c>
      <c r="T43" s="12"/>
      <c r="U43" s="79" t="s">
        <v>54</v>
      </c>
      <c r="V43" s="80"/>
      <c r="W43" s="63">
        <f>SUMIFS('R-FAC-SOP'!$I$5:$I$14,'R-FAC-SOP'!$C$5:$C$14,"Cuarto",'R-FAC-SOP'!$E$5:$E$14,"Adquis. Intracomunitarias: Bienes/Serv. Corrientes")</f>
        <v>0</v>
      </c>
      <c r="X43" s="62"/>
      <c r="Y43" s="64">
        <f>SUMIFS('R-FAC-SOP'!$K$5:$K$14,'R-FAC-SOP'!$C$5:$C$14,"Cuarto",'R-FAC-SOP'!$E$5:$E$14,"Adquis. Intracomunitarias: Bienes/Serv. Corrientes")</f>
        <v>0</v>
      </c>
      <c r="Z43" s="31"/>
      <c r="AA43" s="19"/>
    </row>
    <row r="44" spans="1:27" ht="7.5" customHeight="1" x14ac:dyDescent="0.25">
      <c r="A44" s="20"/>
      <c r="B44" s="9"/>
      <c r="C44" s="12"/>
      <c r="D44" s="12"/>
      <c r="E44" s="62"/>
      <c r="F44" s="62"/>
      <c r="G44" s="62"/>
      <c r="H44" s="12"/>
      <c r="I44" s="12"/>
      <c r="J44" s="12"/>
      <c r="K44" s="62"/>
      <c r="L44" s="62"/>
      <c r="M44" s="62"/>
      <c r="N44" s="12"/>
      <c r="O44" s="12"/>
      <c r="P44" s="12"/>
      <c r="Q44" s="62"/>
      <c r="R44" s="62"/>
      <c r="S44" s="62"/>
      <c r="T44" s="12"/>
      <c r="U44" s="12"/>
      <c r="V44" s="12"/>
      <c r="W44" s="62"/>
      <c r="X44" s="62"/>
      <c r="Y44" s="62"/>
      <c r="Z44" s="31"/>
      <c r="AA44" s="19"/>
    </row>
    <row r="45" spans="1:27" ht="18.75" x14ac:dyDescent="0.25">
      <c r="A45" s="20"/>
      <c r="B45" s="9"/>
      <c r="C45" s="79" t="s">
        <v>55</v>
      </c>
      <c r="D45" s="80"/>
      <c r="E45" s="63">
        <f>SUMIFS('R-FAC-SOP'!$I$5:$I$14,'R-FAC-SOP'!$C$5:$C$14,"Primer",'R-FAC-SOP'!$E$5:$E$14,"Adquisiciones Intracomunitarias: Bienes de Inversión")</f>
        <v>0</v>
      </c>
      <c r="F45" s="62"/>
      <c r="G45" s="64">
        <f>SUMIFS('R-FAC-SOP'!$K$5:$K$14,'R-FAC-SOP'!$C$5:$C$14,"Primer",'R-FAC-SOP'!$E$5:$E$14,"Adquisiciones Intracomunitarias: Bienes de Inversión")</f>
        <v>0</v>
      </c>
      <c r="H45" s="12"/>
      <c r="I45" s="79" t="s">
        <v>55</v>
      </c>
      <c r="J45" s="80"/>
      <c r="K45" s="63">
        <f>SUMIFS('R-FAC-SOP'!$I$5:$I$14,'R-FAC-SOP'!$C$5:$C$14,"Segundo",'R-FAC-SOP'!$E$5:$E$14,"Adquisiciones Intracomunitarias: Bienes de Inversión")</f>
        <v>0</v>
      </c>
      <c r="L45" s="62"/>
      <c r="M45" s="64">
        <f>SUMIFS('R-FAC-SOP'!$K$5:$K$14,'R-FAC-SOP'!$C$5:$C$14,"Segundo",'R-FAC-SOP'!$E$5:$E$14,"Adquisiciones Intracomunitarias: Bienes de Inversión")</f>
        <v>0</v>
      </c>
      <c r="N45" s="12"/>
      <c r="O45" s="79" t="s">
        <v>55</v>
      </c>
      <c r="P45" s="80"/>
      <c r="Q45" s="63">
        <f>SUMIFS('R-FAC-SOP'!$I$5:$I$14,'R-FAC-SOP'!$C$5:$C$14,"Tercer",'R-FAC-SOP'!$E$5:$E$14,"Adquisiciones Intracomunitarias: Bienes de Inversión")</f>
        <v>0</v>
      </c>
      <c r="R45" s="62"/>
      <c r="S45" s="64">
        <f>SUMIFS('R-FAC-SOP'!$K$5:$K$14,'R-FAC-SOP'!$C$5:$C$14,"Tercer",'R-FAC-SOP'!$E$5:$E$14,"Adquisiciones Intracomunitarias: Bienes de Inversión")</f>
        <v>0</v>
      </c>
      <c r="T45" s="12"/>
      <c r="U45" s="79" t="s">
        <v>55</v>
      </c>
      <c r="V45" s="80"/>
      <c r="W45" s="63">
        <f>SUMIFS('R-FAC-SOP'!$I$5:$I$14,'R-FAC-SOP'!$C$5:$C$14,"Cuarto",'R-FAC-SOP'!$E$5:$E$14,"Adquisiciones Intracomunitarias: Bienes de Inversión")</f>
        <v>0</v>
      </c>
      <c r="X45" s="62"/>
      <c r="Y45" s="64">
        <f>SUMIFS('R-FAC-SOP'!$K$5:$K$14,'R-FAC-SOP'!$C$5:$C$14,"Cuarto",'R-FAC-SOP'!$E$5:$E$14,"Adquisiciones Intracomunitarias: Bienes de Inversión")</f>
        <v>0</v>
      </c>
      <c r="Z45" s="31"/>
      <c r="AA45" s="19"/>
    </row>
    <row r="46" spans="1:27" ht="7.5" customHeight="1" x14ac:dyDescent="0.25">
      <c r="A46" s="20"/>
      <c r="B46" s="9"/>
      <c r="C46" s="12"/>
      <c r="D46" s="12"/>
      <c r="E46" s="62"/>
      <c r="F46" s="62"/>
      <c r="G46" s="62"/>
      <c r="H46" s="12"/>
      <c r="I46" s="12"/>
      <c r="J46" s="12"/>
      <c r="K46" s="62"/>
      <c r="L46" s="62"/>
      <c r="M46" s="62"/>
      <c r="N46" s="12"/>
      <c r="O46" s="12"/>
      <c r="P46" s="12"/>
      <c r="Q46" s="62"/>
      <c r="R46" s="62"/>
      <c r="S46" s="62"/>
      <c r="T46" s="12"/>
      <c r="U46" s="12"/>
      <c r="V46" s="12"/>
      <c r="W46" s="62"/>
      <c r="X46" s="62"/>
      <c r="Y46" s="62"/>
      <c r="Z46" s="31"/>
      <c r="AA46" s="19"/>
    </row>
    <row r="47" spans="1:27" ht="18.75" x14ac:dyDescent="0.25">
      <c r="A47" s="20"/>
      <c r="B47" s="9"/>
      <c r="C47" s="79" t="s">
        <v>56</v>
      </c>
      <c r="D47" s="80"/>
      <c r="E47" s="63">
        <f>SUMIFS('R-FAC-SOP'!$I$5:$I$14,'R-FAC-SOP'!$C$5:$C$14,"Primer",'R-FAC-SOP'!$E$5:$E$14,"Rectificación deducciones")</f>
        <v>0</v>
      </c>
      <c r="F47" s="62"/>
      <c r="G47" s="64">
        <f>SUMIFS('R-FAC-SOP'!$K$5:$K$14,'R-FAC-SOP'!$C$5:$C$14,"Primer",'R-FAC-SOP'!$E$5:$E$14,"Rectificación deducciones")</f>
        <v>0</v>
      </c>
      <c r="H47" s="12"/>
      <c r="I47" s="79" t="s">
        <v>56</v>
      </c>
      <c r="J47" s="80"/>
      <c r="K47" s="63">
        <f>SUMIFS('R-FAC-SOP'!$I$5:$I$14,'R-FAC-SOP'!$C$5:$C$14,"Segundo",'R-FAC-SOP'!$E$5:$E$14,"Rectificación deducciones")</f>
        <v>0</v>
      </c>
      <c r="L47" s="62"/>
      <c r="M47" s="64">
        <f>SUMIFS('R-FAC-SOP'!$K$5:$K$14,'R-FAC-SOP'!$C$5:$C$14,"Segundo",'R-FAC-SOP'!$E$5:$E$14,"Rectificación deducciones")</f>
        <v>0</v>
      </c>
      <c r="N47" s="12"/>
      <c r="O47" s="79" t="s">
        <v>56</v>
      </c>
      <c r="P47" s="80"/>
      <c r="Q47" s="63">
        <f>SUMIFS('R-FAC-SOP'!$I$5:$I$14,'R-FAC-SOP'!$C$5:$C$14,"Tercer",'R-FAC-SOP'!$E$5:$E$14,"Rectificación deducciones")</f>
        <v>0</v>
      </c>
      <c r="R47" s="62"/>
      <c r="S47" s="64">
        <f>SUMIFS('R-FAC-SOP'!$K$5:$K$14,'R-FAC-SOP'!$C$5:$C$14,"Tercer",'R-FAC-SOP'!$E$5:$E$14,"Rectificación deducciones")</f>
        <v>0</v>
      </c>
      <c r="T47" s="12"/>
      <c r="U47" s="79" t="s">
        <v>56</v>
      </c>
      <c r="V47" s="80"/>
      <c r="W47" s="63">
        <f>SUMIFS('R-FAC-SOP'!$I$5:$I$14,'R-FAC-SOP'!$C$5:$C$14,"Cuarto",'R-FAC-SOP'!$E$5:$E$14,"Rectificación deducciones")</f>
        <v>0</v>
      </c>
      <c r="X47" s="62"/>
      <c r="Y47" s="64">
        <f>SUMIFS('R-FAC-SOP'!$K$5:$K$14,'R-FAC-SOP'!$C$5:$C$14,"Cuarto",'R-FAC-SOP'!$E$5:$E$14,"Rectificación deducciones")</f>
        <v>0</v>
      </c>
      <c r="Z47" s="31"/>
      <c r="AA47" s="19"/>
    </row>
    <row r="48" spans="1:27" ht="7.5" customHeight="1" x14ac:dyDescent="0.25">
      <c r="A48" s="20"/>
      <c r="B48" s="9"/>
      <c r="C48" s="12"/>
      <c r="D48" s="12"/>
      <c r="E48" s="62"/>
      <c r="F48" s="62"/>
      <c r="G48" s="62"/>
      <c r="H48" s="12"/>
      <c r="I48" s="12"/>
      <c r="J48" s="12"/>
      <c r="K48" s="62"/>
      <c r="L48" s="62"/>
      <c r="M48" s="62"/>
      <c r="N48" s="12"/>
      <c r="O48" s="12"/>
      <c r="P48" s="12"/>
      <c r="Q48" s="62"/>
      <c r="R48" s="62"/>
      <c r="S48" s="62"/>
      <c r="T48" s="12"/>
      <c r="U48" s="12"/>
      <c r="V48" s="12"/>
      <c r="W48" s="62"/>
      <c r="X48" s="62"/>
      <c r="Y48" s="62"/>
      <c r="Z48" s="31"/>
      <c r="AA48" s="19"/>
    </row>
    <row r="49" spans="1:27" ht="18.75" x14ac:dyDescent="0.25">
      <c r="A49" s="20"/>
      <c r="B49" s="9"/>
      <c r="C49" s="79" t="s">
        <v>57</v>
      </c>
      <c r="D49" s="80"/>
      <c r="E49" s="63">
        <f>SUMIFS('R-FAC-SOP'!$I$5:$I$14,'R-FAC-SOP'!$C$5:$C$14,"Primer",'R-FAC-SOP'!$E$5:$E$14,"Compensación R. Especial A.G. y P.")</f>
        <v>0</v>
      </c>
      <c r="F49" s="62"/>
      <c r="G49" s="64">
        <f>SUMIFS('R-FAC-SOP'!$K$5:$K$14,'R-FAC-SOP'!$C$5:$C$14,"Primer",'R-FAC-SOP'!$E$5:$E$14,"Compensación R. Especial A.G. y P.")</f>
        <v>0</v>
      </c>
      <c r="H49" s="12"/>
      <c r="I49" s="79" t="s">
        <v>57</v>
      </c>
      <c r="J49" s="80"/>
      <c r="K49" s="63">
        <f>SUMIFS('R-FAC-SOP'!$I$5:$I$14,'R-FAC-SOP'!$C$5:$C$14,"Segundo",'R-FAC-SOP'!$E$5:$E$14,"Compensación R. Especial A.G. y P.")</f>
        <v>0</v>
      </c>
      <c r="L49" s="62"/>
      <c r="M49" s="64">
        <f>SUMIFS('R-FAC-SOP'!$K$5:$K$14,'R-FAC-SOP'!$C$5:$C$14,"Segundo",'R-FAC-SOP'!$E$5:$E$14,"Compensación R. Especial A.G. y P.")</f>
        <v>0</v>
      </c>
      <c r="N49" s="12"/>
      <c r="O49" s="79" t="s">
        <v>57</v>
      </c>
      <c r="P49" s="80"/>
      <c r="Q49" s="63">
        <f>SUMIFS('R-FAC-SOP'!$I$5:$I$14,'R-FAC-SOP'!$C$5:$C$14,"Segundo",'R-FAC-SOP'!$E$5:$E$14,"Compensación R. Especial A.G. y P.")</f>
        <v>0</v>
      </c>
      <c r="R49" s="62"/>
      <c r="S49" s="64">
        <f>SUMIFS('R-FAC-SOP'!$K$5:$K$14,'R-FAC-SOP'!$C$5:$C$14,"Segundo",'R-FAC-SOP'!$E$5:$E$14,"Compensación R. Especial A.G. y P.")</f>
        <v>0</v>
      </c>
      <c r="T49" s="12"/>
      <c r="U49" s="79" t="s">
        <v>57</v>
      </c>
      <c r="V49" s="80"/>
      <c r="W49" s="63">
        <f>SUMIFS('R-FAC-SOP'!$I$5:$I$14,'R-FAC-SOP'!$C$5:$C$14,"Cuarto",'R-FAC-SOP'!$E$5:$E$14,"Compensación R. Especial A.G. y P.")</f>
        <v>0</v>
      </c>
      <c r="X49" s="62"/>
      <c r="Y49" s="64">
        <f>SUMIFS('R-FAC-SOP'!$K$5:$K$14,'R-FAC-SOP'!$C$5:$C$14,"Cuarto",'R-FAC-SOP'!$E$5:$E$14,"Compensación R. Especial A.G. y P.")</f>
        <v>0</v>
      </c>
      <c r="Z49" s="31"/>
      <c r="AA49" s="19"/>
    </row>
    <row r="50" spans="1:27" ht="7.5" customHeight="1" x14ac:dyDescent="0.25">
      <c r="A50" s="20"/>
      <c r="B50" s="9"/>
      <c r="C50" s="12"/>
      <c r="D50" s="12"/>
      <c r="E50" s="62"/>
      <c r="F50" s="62"/>
      <c r="G50" s="62"/>
      <c r="H50" s="12"/>
      <c r="I50" s="12"/>
      <c r="J50" s="12"/>
      <c r="K50" s="62"/>
      <c r="L50" s="62"/>
      <c r="M50" s="62"/>
      <c r="N50" s="12"/>
      <c r="O50" s="12"/>
      <c r="P50" s="12"/>
      <c r="Q50" s="62"/>
      <c r="R50" s="62"/>
      <c r="S50" s="62"/>
      <c r="T50" s="12"/>
      <c r="U50" s="12"/>
      <c r="V50" s="12"/>
      <c r="W50" s="62"/>
      <c r="X50" s="62"/>
      <c r="Y50" s="62"/>
      <c r="Z50" s="31"/>
      <c r="AA50" s="19"/>
    </row>
    <row r="51" spans="1:27" ht="18.75" x14ac:dyDescent="0.25">
      <c r="A51" s="20"/>
      <c r="B51" s="9"/>
      <c r="C51" s="79" t="s">
        <v>58</v>
      </c>
      <c r="D51" s="80"/>
      <c r="E51" s="63">
        <f>SUMIFS('R-FAC-SOP'!$I$5:$I$14,'R-FAC-SOP'!$C$5:$C$14,"Primer",'R-FAC-SOP'!$E$5:$E$14,"Regularización Bienes Inversión")</f>
        <v>0</v>
      </c>
      <c r="F51" s="62"/>
      <c r="G51" s="64">
        <f>SUMIFS('R-FAC-SOP'!$K$5:$K$14,'R-FAC-SOP'!$C$5:$C$14,"Primer",'R-FAC-SOP'!$E$5:$E$14,"Regularización Bienes Inversión")</f>
        <v>0</v>
      </c>
      <c r="H51" s="12"/>
      <c r="I51" s="79" t="s">
        <v>58</v>
      </c>
      <c r="J51" s="80"/>
      <c r="K51" s="63">
        <f>SUMIFS('R-FAC-SOP'!$I$5:$I$14,'R-FAC-SOP'!$C$5:$C$14,"Segundo",'R-FAC-SOP'!$E$5:$E$14,"Regularización Bienes Inversión")</f>
        <v>0</v>
      </c>
      <c r="L51" s="62"/>
      <c r="M51" s="64">
        <f>SUMIFS('R-FAC-SOP'!$K$5:$K$14,'R-FAC-SOP'!$C$5:$C$14,"Segundo",'R-FAC-SOP'!$E$5:$E$14,"Regularización Bienes Inversión")</f>
        <v>0</v>
      </c>
      <c r="N51" s="12"/>
      <c r="O51" s="79" t="s">
        <v>58</v>
      </c>
      <c r="P51" s="80"/>
      <c r="Q51" s="63">
        <f>SUMIFS('R-FAC-SOP'!$I$5:$I$14,'R-FAC-SOP'!$C$5:$C$14,"Tercer",'R-FAC-SOP'!$E$5:$E$14,"Regularización Bienes Inversión")</f>
        <v>0</v>
      </c>
      <c r="R51" s="62"/>
      <c r="S51" s="64">
        <f>SUMIFS('R-FAC-SOP'!$K$5:$K$14,'R-FAC-SOP'!$C$5:$C$14,"Tercer",'R-FAC-SOP'!$E$5:$E$14,"Regularización Bienes Inversión")</f>
        <v>0</v>
      </c>
      <c r="T51" s="12"/>
      <c r="U51" s="79" t="s">
        <v>58</v>
      </c>
      <c r="V51" s="80"/>
      <c r="W51" s="63">
        <f>SUMIFS('R-FAC-SOP'!$I$5:$I$14,'R-FAC-SOP'!$C$5:$C$14,"Cuarto",'R-FAC-SOP'!$E$5:$E$14,"Regularización Bienes Inversión")</f>
        <v>0</v>
      </c>
      <c r="X51" s="62"/>
      <c r="Y51" s="64">
        <f>SUMIFS('R-FAC-SOP'!$K$5:$K$14,'R-FAC-SOP'!$C$5:$C$14,"Cuarto",'R-FAC-SOP'!$E$5:$E$14,"Regularización Bienes Inversión")</f>
        <v>0</v>
      </c>
      <c r="Z51" s="31"/>
      <c r="AA51" s="19"/>
    </row>
    <row r="52" spans="1:27" ht="7.5" customHeight="1" x14ac:dyDescent="0.25">
      <c r="A52" s="20"/>
      <c r="B52" s="9"/>
      <c r="C52" s="12"/>
      <c r="D52" s="12"/>
      <c r="E52" s="62"/>
      <c r="F52" s="62"/>
      <c r="G52" s="62"/>
      <c r="H52" s="12"/>
      <c r="I52" s="12"/>
      <c r="J52" s="12"/>
      <c r="K52" s="62"/>
      <c r="L52" s="62"/>
      <c r="M52" s="62"/>
      <c r="N52" s="12"/>
      <c r="O52" s="12"/>
      <c r="P52" s="12"/>
      <c r="Q52" s="62"/>
      <c r="R52" s="62"/>
      <c r="S52" s="62"/>
      <c r="T52" s="12"/>
      <c r="U52" s="12"/>
      <c r="V52" s="12"/>
      <c r="W52" s="62"/>
      <c r="X52" s="62"/>
      <c r="Y52" s="62"/>
      <c r="Z52" s="31"/>
      <c r="AA52" s="19"/>
    </row>
    <row r="53" spans="1:27" ht="18.75" x14ac:dyDescent="0.25">
      <c r="A53" s="20"/>
      <c r="B53" s="9"/>
      <c r="C53" s="79" t="s">
        <v>59</v>
      </c>
      <c r="D53" s="80"/>
      <c r="E53" s="63">
        <f>SUMIFS('R-FAC-SOP'!$I$5:$I$14,'R-FAC-SOP'!$C$5:$C$14,"Primer",'R-FAC-SOP'!$E$5:$E$14,"Regularización x Aplicación % Regla de Prorrata")</f>
        <v>0</v>
      </c>
      <c r="F53" s="62"/>
      <c r="G53" s="64">
        <f>SUMIFS('R-FAC-SOP'!$K$5:$K$14,'R-FAC-SOP'!$C$5:$C$14,"Primer",'R-FAC-SOP'!$E$5:$E$14,"Regularización x Aplicación % Regla de Prorrata")</f>
        <v>0</v>
      </c>
      <c r="H53" s="12"/>
      <c r="I53" s="79" t="s">
        <v>59</v>
      </c>
      <c r="J53" s="80"/>
      <c r="K53" s="63">
        <f>SUMIFS('R-FAC-SOP'!$I$5:$I$14,'R-FAC-SOP'!$C$5:$C$14,"Segundo",'R-FAC-SOP'!$E$5:$E$14,"Regularización x Aplicación % Regla de Prorrata")</f>
        <v>0</v>
      </c>
      <c r="L53" s="62"/>
      <c r="M53" s="64">
        <f>SUMIFS('R-FAC-SOP'!$K$5:$K$14,'R-FAC-SOP'!$C$5:$C$14,"Segundo",'R-FAC-SOP'!$E$5:$E$14,"Regularización x Aplicación % Regla de Prorrata")</f>
        <v>0</v>
      </c>
      <c r="N53" s="12"/>
      <c r="O53" s="79" t="s">
        <v>59</v>
      </c>
      <c r="P53" s="80"/>
      <c r="Q53" s="63">
        <f>SUMIFS('R-FAC-SOP'!$I$5:$I$14,'R-FAC-SOP'!$C$5:$C$14,"Segundo",'R-FAC-SOP'!$E$5:$E$14,"Regularización x Aplicación % Regla de Prorrata")</f>
        <v>0</v>
      </c>
      <c r="R53" s="62"/>
      <c r="S53" s="64">
        <f>SUMIFS('R-FAC-SOP'!$K$5:$K$14,'R-FAC-SOP'!$C$5:$C$14,"Segundo",'R-FAC-SOP'!$E$5:$E$14,"Regularización x Aplicación % Regla de Prorrata")</f>
        <v>0</v>
      </c>
      <c r="T53" s="12"/>
      <c r="U53" s="79" t="s">
        <v>59</v>
      </c>
      <c r="V53" s="80"/>
      <c r="W53" s="63">
        <f>SUMIFS('R-FAC-SOP'!$I$5:$I$14,'R-FAC-SOP'!$C$5:$C$14,"Segundo",'R-FAC-SOP'!$E$5:$E$14,"Regularización x Aplicación % Regla de Prorrata")</f>
        <v>0</v>
      </c>
      <c r="X53" s="62"/>
      <c r="Y53" s="64">
        <f>SUMIFS('R-FAC-SOP'!$K$5:$K$14,'R-FAC-SOP'!$C$5:$C$14,"Segundo",'R-FAC-SOP'!$E$5:$E$14,"Regularización x Aplicación % Regla de Prorrata")</f>
        <v>0</v>
      </c>
      <c r="Z53" s="31"/>
      <c r="AA53" s="19"/>
    </row>
    <row r="54" spans="1:27" ht="7.5" customHeight="1" x14ac:dyDescent="0.25">
      <c r="A54" s="20"/>
      <c r="B54" s="9"/>
      <c r="C54" s="12"/>
      <c r="D54" s="12"/>
      <c r="E54" s="12"/>
      <c r="F54" s="12"/>
      <c r="G54" s="29"/>
      <c r="H54" s="12"/>
      <c r="I54" s="12"/>
      <c r="J54" s="12"/>
      <c r="K54" s="12"/>
      <c r="L54" s="12"/>
      <c r="M54" s="29"/>
      <c r="N54" s="12"/>
      <c r="O54" s="12"/>
      <c r="P54" s="12"/>
      <c r="Q54" s="12"/>
      <c r="R54" s="12"/>
      <c r="S54" s="29"/>
      <c r="T54" s="12"/>
      <c r="U54" s="12"/>
      <c r="V54" s="12"/>
      <c r="W54" s="12"/>
      <c r="X54" s="12"/>
      <c r="Y54" s="29"/>
      <c r="Z54" s="31"/>
      <c r="AA54" s="19"/>
    </row>
    <row r="55" spans="1:27" ht="18.75" x14ac:dyDescent="0.25">
      <c r="A55" s="20"/>
      <c r="B55" s="9"/>
      <c r="C55" s="76" t="s">
        <v>67</v>
      </c>
      <c r="D55" s="76"/>
      <c r="E55" s="77"/>
      <c r="F55" s="12"/>
      <c r="G55" s="60">
        <f>(G35+G37+G39+G41+G43+G45+G47+G49+G51+G53)</f>
        <v>940</v>
      </c>
      <c r="H55" s="12"/>
      <c r="I55" s="76" t="s">
        <v>67</v>
      </c>
      <c r="J55" s="76"/>
      <c r="K55" s="77"/>
      <c r="L55" s="12"/>
      <c r="M55" s="60">
        <f>(M35+M37+M39+M41+M43+M45+M47+M49+M51+M53)</f>
        <v>236</v>
      </c>
      <c r="N55" s="12"/>
      <c r="O55" s="76" t="s">
        <v>67</v>
      </c>
      <c r="P55" s="76"/>
      <c r="Q55" s="77"/>
      <c r="R55" s="12"/>
      <c r="S55" s="60">
        <f>(S35+S37+S39+S41+S43+S45+S47+S49+S51+S53)</f>
        <v>52.5</v>
      </c>
      <c r="T55" s="12"/>
      <c r="U55" s="76" t="s">
        <v>67</v>
      </c>
      <c r="V55" s="76"/>
      <c r="W55" s="77"/>
      <c r="X55" s="12"/>
      <c r="Y55" s="60">
        <f>(Y35+Y37+Y39+Y41+Y43+Y45+Y47+Y49+Y51+Y53)</f>
        <v>120</v>
      </c>
      <c r="Z55" s="31"/>
      <c r="AA55" s="19"/>
    </row>
    <row r="56" spans="1:27" ht="12.75" customHeight="1" x14ac:dyDescent="0.25">
      <c r="A56" s="20"/>
      <c r="B56" s="9"/>
      <c r="C56" s="12"/>
      <c r="D56" s="12"/>
      <c r="E56" s="12"/>
      <c r="F56" s="12"/>
      <c r="G56" s="29"/>
      <c r="H56" s="12"/>
      <c r="I56" s="12"/>
      <c r="J56" s="12"/>
      <c r="K56" s="12"/>
      <c r="L56" s="12"/>
      <c r="M56" s="29"/>
      <c r="N56" s="12"/>
      <c r="O56" s="12"/>
      <c r="P56" s="12"/>
      <c r="Q56" s="12"/>
      <c r="R56" s="12"/>
      <c r="S56" s="29"/>
      <c r="T56" s="12"/>
      <c r="U56" s="12"/>
      <c r="V56" s="12"/>
      <c r="W56" s="12"/>
      <c r="X56" s="12"/>
      <c r="Y56" s="29"/>
      <c r="Z56" s="31"/>
      <c r="AA56" s="19"/>
    </row>
    <row r="57" spans="1:27" ht="18.75" x14ac:dyDescent="0.25">
      <c r="A57" s="20"/>
      <c r="B57" s="9"/>
      <c r="C57" s="76" t="s">
        <v>68</v>
      </c>
      <c r="D57" s="76"/>
      <c r="E57" s="76"/>
      <c r="F57" s="12"/>
      <c r="G57" s="60">
        <f>G29-G55</f>
        <v>-205</v>
      </c>
      <c r="H57" s="12"/>
      <c r="I57" s="76" t="s">
        <v>68</v>
      </c>
      <c r="J57" s="76"/>
      <c r="K57" s="76"/>
      <c r="L57" s="12"/>
      <c r="M57" s="60">
        <f>M29-M55</f>
        <v>-20.599999999999994</v>
      </c>
      <c r="N57" s="12"/>
      <c r="O57" s="76" t="s">
        <v>68</v>
      </c>
      <c r="P57" s="76"/>
      <c r="Q57" s="76"/>
      <c r="R57" s="12"/>
      <c r="S57" s="60">
        <f>S29-S55</f>
        <v>327.5</v>
      </c>
      <c r="T57" s="12"/>
      <c r="U57" s="76" t="s">
        <v>68</v>
      </c>
      <c r="V57" s="76"/>
      <c r="W57" s="76"/>
      <c r="X57" s="12"/>
      <c r="Y57" s="60">
        <f>Y29-Y55</f>
        <v>-63</v>
      </c>
      <c r="Z57" s="31"/>
      <c r="AA57" s="19"/>
    </row>
    <row r="58" spans="1:27" ht="9.75" customHeight="1" x14ac:dyDescent="0.25">
      <c r="A58" s="20"/>
      <c r="B58" s="9"/>
      <c r="C58" s="12"/>
      <c r="D58" s="12"/>
      <c r="E58" s="12"/>
      <c r="F58" s="12"/>
      <c r="G58" s="29"/>
      <c r="H58" s="12"/>
      <c r="I58" s="12"/>
      <c r="J58" s="12"/>
      <c r="K58" s="12"/>
      <c r="L58" s="12"/>
      <c r="M58" s="29"/>
      <c r="N58" s="12"/>
      <c r="O58" s="12"/>
      <c r="P58" s="12"/>
      <c r="Q58" s="12"/>
      <c r="R58" s="12"/>
      <c r="S58" s="29"/>
      <c r="T58" s="12"/>
      <c r="U58" s="12"/>
      <c r="V58" s="12"/>
      <c r="W58" s="12"/>
      <c r="X58" s="12"/>
      <c r="Y58" s="29"/>
      <c r="Z58" s="31"/>
      <c r="AA58" s="19"/>
    </row>
    <row r="59" spans="1:27" ht="18.75" x14ac:dyDescent="0.25">
      <c r="A59" s="20"/>
      <c r="B59" s="9"/>
      <c r="C59" s="88" t="s">
        <v>2</v>
      </c>
      <c r="D59" s="88"/>
      <c r="E59" s="88"/>
      <c r="F59" s="12"/>
      <c r="G59" s="91"/>
      <c r="H59" s="12"/>
      <c r="I59" s="88" t="s">
        <v>2</v>
      </c>
      <c r="J59" s="88"/>
      <c r="K59" s="88"/>
      <c r="L59" s="12"/>
      <c r="M59" s="60">
        <f>IF(C63="SOLICITADA COMPENSACIÓN",ABS(G63),0)</f>
        <v>205</v>
      </c>
      <c r="N59" s="12"/>
      <c r="O59" s="88" t="s">
        <v>2</v>
      </c>
      <c r="P59" s="88"/>
      <c r="Q59" s="88"/>
      <c r="R59" s="12"/>
      <c r="S59" s="60">
        <f>IF(I63="SOLICITADA COMPENSACIÓN",ABS(M63),0)</f>
        <v>225.6</v>
      </c>
      <c r="T59" s="12"/>
      <c r="U59" s="88" t="s">
        <v>2</v>
      </c>
      <c r="V59" s="88"/>
      <c r="W59" s="88"/>
      <c r="X59" s="12"/>
      <c r="Y59" s="60">
        <f>IF(S61&lt;0,ABS(S61),0)</f>
        <v>0</v>
      </c>
      <c r="Z59" s="31"/>
      <c r="AA59" s="19"/>
    </row>
    <row r="60" spans="1:27" ht="7.5" customHeight="1" x14ac:dyDescent="0.25">
      <c r="A60" s="20"/>
      <c r="B60" s="9"/>
      <c r="C60" s="12"/>
      <c r="D60" s="12"/>
      <c r="E60" s="12"/>
      <c r="F60" s="12"/>
      <c r="G60" s="29"/>
      <c r="H60" s="12"/>
      <c r="I60" s="12"/>
      <c r="J60" s="12"/>
      <c r="K60" s="12"/>
      <c r="L60" s="12"/>
      <c r="M60" s="29"/>
      <c r="N60" s="12"/>
      <c r="O60" s="12"/>
      <c r="P60" s="12"/>
      <c r="Q60" s="12"/>
      <c r="R60" s="12"/>
      <c r="S60" s="29"/>
      <c r="T60" s="12"/>
      <c r="U60" s="12"/>
      <c r="V60" s="12"/>
      <c r="W60" s="12"/>
      <c r="X60" s="12"/>
      <c r="Y60" s="29"/>
      <c r="Z60" s="31"/>
      <c r="AA60" s="19"/>
    </row>
    <row r="61" spans="1:27" ht="18.75" x14ac:dyDescent="0.25">
      <c r="A61" s="20"/>
      <c r="B61" s="9"/>
      <c r="C61" s="81" t="str">
        <f>IF(G61&gt;=0,"RESULTADO A INGRESAR","RESULTADO A DEVOLVER/COMPENSAR")</f>
        <v>RESULTADO A DEVOLVER/COMPENSAR</v>
      </c>
      <c r="D61" s="82"/>
      <c r="E61" s="83"/>
      <c r="F61" s="12"/>
      <c r="G61" s="60">
        <f>G57-G59</f>
        <v>-205</v>
      </c>
      <c r="H61" s="12"/>
      <c r="I61" s="81" t="str">
        <f>IF(M61&gt;=0,"RESULTADO A INGRESAR","RESULTADO A DEVOLVER/COMPENSAR")</f>
        <v>RESULTADO A DEVOLVER/COMPENSAR</v>
      </c>
      <c r="J61" s="82"/>
      <c r="K61" s="83"/>
      <c r="L61" s="12"/>
      <c r="M61" s="60">
        <f>M57-M59</f>
        <v>-225.6</v>
      </c>
      <c r="N61" s="12"/>
      <c r="O61" s="81" t="str">
        <f>IF(S61&gt;=0,"RESULTADO A INGRESAR","RESULTADO A DEVOLVER/COMPENSAR")</f>
        <v>RESULTADO A INGRESAR</v>
      </c>
      <c r="P61" s="82"/>
      <c r="Q61" s="83"/>
      <c r="R61" s="12"/>
      <c r="S61" s="60">
        <f>S57-S59</f>
        <v>101.9</v>
      </c>
      <c r="T61" s="12"/>
      <c r="U61" s="81" t="s">
        <v>37</v>
      </c>
      <c r="V61" s="82"/>
      <c r="W61" s="83"/>
      <c r="X61" s="12"/>
      <c r="Y61" s="60">
        <f>Y57-Y59</f>
        <v>-63</v>
      </c>
      <c r="Z61" s="31"/>
      <c r="AA61" s="19"/>
    </row>
    <row r="62" spans="1:27" ht="9" customHeight="1" x14ac:dyDescent="0.25">
      <c r="A62" s="19"/>
      <c r="B62" s="61"/>
      <c r="C62" s="12"/>
      <c r="D62" s="12"/>
      <c r="E62" s="12"/>
      <c r="F62" s="12"/>
      <c r="G62" s="27"/>
      <c r="H62" s="12"/>
      <c r="I62" s="27"/>
      <c r="J62" s="27"/>
      <c r="K62" s="27"/>
      <c r="L62" s="12"/>
      <c r="M62" s="27"/>
      <c r="N62" s="12"/>
      <c r="O62" s="27"/>
      <c r="P62" s="27"/>
      <c r="Q62" s="27"/>
      <c r="R62" s="12"/>
      <c r="S62" s="27"/>
      <c r="T62" s="12"/>
      <c r="U62" s="27"/>
      <c r="V62" s="27"/>
      <c r="W62" s="27"/>
      <c r="X62" s="12"/>
      <c r="Y62" s="27"/>
      <c r="Z62" s="59"/>
      <c r="AA62" s="19"/>
    </row>
    <row r="63" spans="1:27" ht="18.75" x14ac:dyDescent="0.25">
      <c r="A63" s="20"/>
      <c r="B63" s="9"/>
      <c r="C63" s="108" t="s">
        <v>69</v>
      </c>
      <c r="D63" s="109"/>
      <c r="E63" s="110"/>
      <c r="F63" s="12"/>
      <c r="G63" s="60">
        <f>G61</f>
        <v>-205</v>
      </c>
      <c r="H63" s="12"/>
      <c r="I63" s="108" t="s">
        <v>69</v>
      </c>
      <c r="J63" s="109"/>
      <c r="K63" s="110"/>
      <c r="L63" s="12"/>
      <c r="M63" s="60">
        <f>M61</f>
        <v>-225.6</v>
      </c>
      <c r="N63" s="12"/>
      <c r="O63" s="108" t="s">
        <v>70</v>
      </c>
      <c r="P63" s="109"/>
      <c r="Q63" s="110"/>
      <c r="R63" s="12"/>
      <c r="S63" s="60">
        <f>S61</f>
        <v>101.9</v>
      </c>
      <c r="T63" s="12"/>
      <c r="U63" s="108" t="s">
        <v>69</v>
      </c>
      <c r="V63" s="109"/>
      <c r="W63" s="110"/>
      <c r="X63" s="12"/>
      <c r="Y63" s="60">
        <f>Y61</f>
        <v>-63</v>
      </c>
      <c r="Z63" s="31"/>
      <c r="AA63" s="19"/>
    </row>
    <row r="64" spans="1:27" ht="9" customHeight="1" x14ac:dyDescent="0.25">
      <c r="A64" s="19"/>
      <c r="B64" s="18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8"/>
      <c r="AA64" s="19"/>
    </row>
    <row r="65" spans="1:27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15" x14ac:dyDescent="0.25">
      <c r="A67" s="19"/>
      <c r="B67" s="19"/>
      <c r="C67" s="2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7" ht="15" x14ac:dyDescent="0.25">
      <c r="A68" s="19"/>
      <c r="B68" s="19"/>
      <c r="C68" s="2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27" ht="15" x14ac:dyDescent="0.25">
      <c r="A69" s="19"/>
      <c r="B69" s="19"/>
      <c r="C69" s="23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1:27" ht="15" x14ac:dyDescent="0.25">
      <c r="A70" s="19"/>
      <c r="B70" s="19"/>
      <c r="C70" s="2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1:27" ht="15" x14ac:dyDescent="0.25">
      <c r="A71" s="19"/>
      <c r="B71" s="19"/>
      <c r="C71" s="23" t="str">
        <f>IF(C69&lt;&gt;C70,"OJO","")</f>
        <v/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7" ht="15" x14ac:dyDescent="0.25">
      <c r="A72" s="19"/>
      <c r="B72" s="19"/>
      <c r="C72" s="2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27" ht="15" x14ac:dyDescent="0.25">
      <c r="A73" s="19"/>
      <c r="B73" s="19"/>
      <c r="C73" s="2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27" ht="15" x14ac:dyDescent="0.25">
      <c r="A74" s="19"/>
      <c r="B74" s="19"/>
      <c r="C74" s="23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ht="15" x14ac:dyDescent="0.25">
      <c r="A75" s="19"/>
      <c r="B75" s="19"/>
      <c r="C75" s="23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27" ht="15" x14ac:dyDescent="0.25">
      <c r="A76" s="19"/>
      <c r="B76" s="19"/>
      <c r="C76" s="24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27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1:27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27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ht="15" x14ac:dyDescent="0.25">
      <c r="A80" s="19"/>
      <c r="B80" s="19"/>
      <c r="C80" s="23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ht="15" x14ac:dyDescent="0.25">
      <c r="A81" s="19"/>
      <c r="B81" s="19"/>
      <c r="C81" s="23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27" ht="15" x14ac:dyDescent="0.25">
      <c r="A82" s="19"/>
      <c r="B82" s="19"/>
      <c r="C82" s="23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1:27" ht="15" x14ac:dyDescent="0.25">
      <c r="A83" s="19"/>
      <c r="B83" s="19"/>
      <c r="C83" s="23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1:27" ht="15" x14ac:dyDescent="0.25">
      <c r="A84" s="19"/>
      <c r="B84" s="19"/>
      <c r="C84" s="23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ht="15" x14ac:dyDescent="0.25">
      <c r="A85" s="19"/>
      <c r="B85" s="19"/>
      <c r="C85" s="23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ht="15" x14ac:dyDescent="0.25">
      <c r="A86" s="19"/>
      <c r="B86" s="19"/>
      <c r="C86" s="23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7" ht="15" x14ac:dyDescent="0.25">
      <c r="A87" s="19"/>
      <c r="B87" s="19"/>
      <c r="C87" s="23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7" ht="15" x14ac:dyDescent="0.25">
      <c r="A88" s="19"/>
      <c r="B88" s="19"/>
      <c r="C88" s="23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spans="1:27" ht="15" x14ac:dyDescent="0.25">
      <c r="A89" s="19"/>
      <c r="B89" s="19"/>
      <c r="C89" s="24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spans="1:27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spans="1:27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spans="1:27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spans="1:27" ht="15" x14ac:dyDescent="0.25">
      <c r="A93" s="19"/>
      <c r="B93" s="19"/>
      <c r="C93" s="23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spans="1:27" ht="15" x14ac:dyDescent="0.25">
      <c r="A94" s="19"/>
      <c r="B94" s="19"/>
      <c r="C94" s="23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spans="1:27" ht="15" x14ac:dyDescent="0.25">
      <c r="A95" s="19"/>
      <c r="B95" s="19"/>
      <c r="C95" s="23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spans="1:27" ht="15" x14ac:dyDescent="0.25">
      <c r="A96" s="19"/>
      <c r="B96" s="19"/>
      <c r="C96" s="23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spans="1:27" ht="15" x14ac:dyDescent="0.25">
      <c r="A97" s="19"/>
      <c r="B97" s="19"/>
      <c r="C97" s="23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spans="1:27" ht="15" x14ac:dyDescent="0.25">
      <c r="A98" s="19"/>
      <c r="B98" s="19"/>
      <c r="C98" s="23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spans="1:27" ht="15" x14ac:dyDescent="0.25">
      <c r="A99" s="19"/>
      <c r="B99" s="19"/>
      <c r="C99" s="23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spans="1:27" ht="15" x14ac:dyDescent="0.25">
      <c r="A100" s="19"/>
      <c r="B100" s="19"/>
      <c r="C100" s="23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spans="1:27" ht="15" x14ac:dyDescent="0.25">
      <c r="A101" s="19"/>
      <c r="B101" s="19"/>
      <c r="C101" s="23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spans="1:27" ht="15" x14ac:dyDescent="0.25">
      <c r="A102" s="19"/>
      <c r="B102" s="19"/>
      <c r="C102" s="2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spans="1:27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spans="1:27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spans="1:27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1:27" ht="15" x14ac:dyDescent="0.25">
      <c r="A106" s="19"/>
      <c r="B106" s="19"/>
      <c r="C106" s="23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1:27" ht="15" x14ac:dyDescent="0.25">
      <c r="A107" s="19"/>
      <c r="B107" s="19"/>
      <c r="C107" s="23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spans="1:27" ht="15" x14ac:dyDescent="0.25">
      <c r="A108" s="19"/>
      <c r="B108" s="19"/>
      <c r="C108" s="23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spans="1:27" ht="15" x14ac:dyDescent="0.25">
      <c r="A109" s="19"/>
      <c r="B109" s="19"/>
      <c r="C109" s="23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1:27" ht="15" x14ac:dyDescent="0.25">
      <c r="A110" s="19"/>
      <c r="B110" s="19"/>
      <c r="C110" s="23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1:27" ht="15" x14ac:dyDescent="0.25">
      <c r="A111" s="19"/>
      <c r="B111" s="19"/>
      <c r="C111" s="23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spans="1:27" ht="15" x14ac:dyDescent="0.25">
      <c r="A112" s="19"/>
      <c r="B112" s="19"/>
      <c r="C112" s="23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spans="1:27" ht="15" x14ac:dyDescent="0.25">
      <c r="A113" s="19"/>
      <c r="B113" s="19"/>
      <c r="C113" s="23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spans="1:27" ht="15" x14ac:dyDescent="0.25">
      <c r="A114" s="19"/>
      <c r="B114" s="19"/>
      <c r="C114" s="23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spans="1:27" ht="15" x14ac:dyDescent="0.25">
      <c r="A115" s="19"/>
      <c r="B115" s="19"/>
      <c r="C115" s="24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spans="1:27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spans="1:27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spans="1:27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spans="1:27" ht="15" x14ac:dyDescent="0.25">
      <c r="A119" s="19"/>
      <c r="B119" s="19"/>
      <c r="C119" s="23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spans="1:27" ht="15" x14ac:dyDescent="0.25">
      <c r="A120" s="19"/>
      <c r="B120" s="19"/>
      <c r="C120" s="23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spans="1:27" ht="15" x14ac:dyDescent="0.25">
      <c r="A121" s="19"/>
      <c r="B121" s="19"/>
      <c r="C121" s="23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spans="1:27" ht="15" x14ac:dyDescent="0.25">
      <c r="A122" s="19"/>
      <c r="B122" s="19"/>
      <c r="C122" s="23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spans="1:27" ht="15" x14ac:dyDescent="0.25">
      <c r="A123" s="19"/>
      <c r="B123" s="19"/>
      <c r="C123" s="23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spans="1:27" ht="15" x14ac:dyDescent="0.25">
      <c r="A124" s="19"/>
      <c r="B124" s="19"/>
      <c r="C124" s="23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spans="1:27" ht="15" x14ac:dyDescent="0.25">
      <c r="A125" s="19"/>
      <c r="B125" s="19"/>
      <c r="C125" s="23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spans="1:27" ht="15" x14ac:dyDescent="0.25">
      <c r="A126" s="19"/>
      <c r="B126" s="19"/>
      <c r="C126" s="23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spans="1:27" ht="15" x14ac:dyDescent="0.25">
      <c r="A127" s="19"/>
      <c r="B127" s="19"/>
      <c r="C127" s="23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spans="1:27" ht="15" x14ac:dyDescent="0.25">
      <c r="A128" s="19"/>
      <c r="B128" s="19"/>
      <c r="C128" s="24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spans="1:27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spans="1:27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7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7" ht="15" x14ac:dyDescent="0.25">
      <c r="A132" s="19"/>
      <c r="B132" s="19"/>
      <c r="C132" s="23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spans="1:27" ht="15" x14ac:dyDescent="0.25">
      <c r="A133" s="19"/>
      <c r="B133" s="19"/>
      <c r="C133" s="23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spans="1:27" ht="15" x14ac:dyDescent="0.25">
      <c r="A134" s="19"/>
      <c r="B134" s="19"/>
      <c r="C134" s="23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spans="1:27" ht="15" x14ac:dyDescent="0.25">
      <c r="A135" s="19"/>
      <c r="B135" s="19"/>
      <c r="C135" s="23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spans="1:27" ht="15" x14ac:dyDescent="0.25">
      <c r="A136" s="19"/>
      <c r="B136" s="19"/>
      <c r="C136" s="23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spans="1:27" ht="15" x14ac:dyDescent="0.25">
      <c r="A137" s="19"/>
      <c r="B137" s="19"/>
      <c r="C137" s="23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spans="1:27" ht="15" x14ac:dyDescent="0.25">
      <c r="A138" s="19"/>
      <c r="B138" s="19"/>
      <c r="C138" s="23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spans="1:27" ht="15" x14ac:dyDescent="0.25">
      <c r="A139" s="19"/>
      <c r="B139" s="19"/>
      <c r="C139" s="23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spans="1:27" ht="15" x14ac:dyDescent="0.25">
      <c r="A140" s="19"/>
      <c r="B140" s="19"/>
      <c r="C140" s="23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spans="1:27" ht="15" x14ac:dyDescent="0.25">
      <c r="A141" s="19"/>
      <c r="B141" s="19"/>
      <c r="C141" s="24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spans="1:27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spans="1:27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spans="1:27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 spans="1:27" ht="15" x14ac:dyDescent="0.25">
      <c r="A145" s="19"/>
      <c r="B145" s="19"/>
      <c r="C145" s="23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 spans="1:27" ht="15" x14ac:dyDescent="0.25">
      <c r="A146" s="19"/>
      <c r="B146" s="19"/>
      <c r="C146" s="23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 spans="1:27" ht="15" x14ac:dyDescent="0.25">
      <c r="A147" s="19"/>
      <c r="B147" s="19"/>
      <c r="C147" s="23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 spans="1:27" ht="15" x14ac:dyDescent="0.25">
      <c r="A148" s="19"/>
      <c r="B148" s="19"/>
      <c r="C148" s="23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 spans="1:27" ht="15" x14ac:dyDescent="0.25">
      <c r="A149" s="19"/>
      <c r="B149" s="19"/>
      <c r="C149" s="23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 spans="1:27" ht="15" x14ac:dyDescent="0.25">
      <c r="A150" s="19"/>
      <c r="B150" s="19"/>
      <c r="C150" s="23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spans="1:27" ht="15" x14ac:dyDescent="0.25">
      <c r="A151" s="19"/>
      <c r="B151" s="19"/>
      <c r="C151" s="23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1:27" ht="15" x14ac:dyDescent="0.25">
      <c r="A152" s="19"/>
      <c r="B152" s="19"/>
      <c r="C152" s="23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1:27" ht="15" x14ac:dyDescent="0.25">
      <c r="A153" s="19"/>
      <c r="B153" s="19"/>
      <c r="C153" s="23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7" ht="15" x14ac:dyDescent="0.25">
      <c r="A154" s="19"/>
      <c r="B154" s="19"/>
      <c r="C154" s="24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7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1:27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1:27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1:27" ht="15" x14ac:dyDescent="0.25">
      <c r="A158" s="19"/>
      <c r="B158" s="19"/>
      <c r="C158" s="23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1:27" ht="15" x14ac:dyDescent="0.25">
      <c r="A159" s="19"/>
      <c r="B159" s="19"/>
      <c r="C159" s="23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 spans="1:27" ht="15" x14ac:dyDescent="0.25">
      <c r="A160" s="19"/>
      <c r="B160" s="19"/>
      <c r="C160" s="23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 spans="1:27" ht="15" x14ac:dyDescent="0.25">
      <c r="A161" s="19"/>
      <c r="B161" s="19"/>
      <c r="C161" s="23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 spans="1:27" ht="15" x14ac:dyDescent="0.25">
      <c r="A162" s="19"/>
      <c r="B162" s="19"/>
      <c r="C162" s="23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 spans="1:27" ht="15" x14ac:dyDescent="0.25">
      <c r="A163" s="19"/>
      <c r="B163" s="19"/>
      <c r="C163" s="23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 spans="1:27" ht="15" x14ac:dyDescent="0.25">
      <c r="A164" s="19"/>
      <c r="B164" s="19"/>
      <c r="C164" s="23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spans="1:27" ht="15" x14ac:dyDescent="0.25">
      <c r="A165" s="19"/>
      <c r="B165" s="19"/>
      <c r="C165" s="23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spans="1:27" ht="15" x14ac:dyDescent="0.25">
      <c r="A166" s="19"/>
      <c r="B166" s="19"/>
      <c r="C166" s="23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 spans="1:27" ht="15" x14ac:dyDescent="0.25">
      <c r="A167" s="19"/>
      <c r="B167" s="19"/>
      <c r="C167" s="24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 spans="1:27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 spans="1:27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 spans="1:27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 spans="1:27" ht="15" x14ac:dyDescent="0.25">
      <c r="A171" s="19"/>
      <c r="B171" s="19"/>
      <c r="C171" s="23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 spans="1:27" ht="15" x14ac:dyDescent="0.25">
      <c r="A172" s="19"/>
      <c r="B172" s="19"/>
      <c r="C172" s="23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 spans="1:27" ht="15" x14ac:dyDescent="0.25">
      <c r="A173" s="19"/>
      <c r="B173" s="19"/>
      <c r="C173" s="23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 spans="1:27" ht="15" x14ac:dyDescent="0.25">
      <c r="A174" s="19"/>
      <c r="B174" s="19"/>
      <c r="C174" s="23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1:27" ht="15" x14ac:dyDescent="0.25">
      <c r="A175" s="19"/>
      <c r="B175" s="19"/>
      <c r="C175" s="23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1:27" ht="15" x14ac:dyDescent="0.25">
      <c r="A176" s="19"/>
      <c r="B176" s="19"/>
      <c r="C176" s="23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 spans="1:27" ht="15" x14ac:dyDescent="0.25">
      <c r="A177" s="19"/>
      <c r="B177" s="19"/>
      <c r="C177" s="23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 spans="1:27" ht="15" x14ac:dyDescent="0.25">
      <c r="A178" s="19"/>
      <c r="B178" s="19"/>
      <c r="C178" s="23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 spans="1:27" ht="15" x14ac:dyDescent="0.25">
      <c r="A179" s="19"/>
      <c r="B179" s="19"/>
      <c r="C179" s="23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 spans="1:27" ht="15" x14ac:dyDescent="0.25">
      <c r="A180" s="19"/>
      <c r="B180" s="19"/>
      <c r="C180" s="24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 spans="1:27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 spans="1:27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 spans="1:27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 spans="1:27" ht="15" x14ac:dyDescent="0.25">
      <c r="A184" s="19"/>
      <c r="B184" s="19"/>
      <c r="C184" s="23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 spans="1:27" ht="15" x14ac:dyDescent="0.25">
      <c r="A185" s="19"/>
      <c r="B185" s="19"/>
      <c r="C185" s="23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 spans="1:27" ht="15" x14ac:dyDescent="0.25">
      <c r="A186" s="19"/>
      <c r="B186" s="19"/>
      <c r="C186" s="23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 spans="1:27" ht="15" x14ac:dyDescent="0.25">
      <c r="A187" s="19"/>
      <c r="B187" s="19"/>
      <c r="C187" s="23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 spans="1:27" ht="15" x14ac:dyDescent="0.25">
      <c r="A188" s="19"/>
      <c r="B188" s="19"/>
      <c r="C188" s="23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 spans="1:27" ht="15" x14ac:dyDescent="0.25">
      <c r="A189" s="19"/>
      <c r="B189" s="19"/>
      <c r="C189" s="23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 spans="1:27" ht="15" x14ac:dyDescent="0.25">
      <c r="A190" s="19"/>
      <c r="B190" s="19"/>
      <c r="C190" s="23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 spans="1:27" ht="15" x14ac:dyDescent="0.25">
      <c r="A191" s="19"/>
      <c r="B191" s="19"/>
      <c r="C191" s="23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spans="1:27" ht="15" x14ac:dyDescent="0.25">
      <c r="A192" s="19"/>
      <c r="B192" s="19"/>
      <c r="C192" s="23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 spans="1:27" ht="15" x14ac:dyDescent="0.25">
      <c r="A193" s="19"/>
      <c r="B193" s="19"/>
      <c r="C193" s="24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 spans="1:27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 spans="1:27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 spans="1:27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 spans="1:27" ht="15" x14ac:dyDescent="0.25">
      <c r="A197" s="19"/>
      <c r="B197" s="19"/>
      <c r="C197" s="23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7" ht="15" x14ac:dyDescent="0.25">
      <c r="A198" s="19"/>
      <c r="B198" s="19"/>
      <c r="C198" s="23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7" ht="15" x14ac:dyDescent="0.25">
      <c r="A199" s="19"/>
      <c r="B199" s="19"/>
      <c r="C199" s="23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 spans="1:27" ht="15" x14ac:dyDescent="0.25">
      <c r="A200" s="19"/>
      <c r="B200" s="19"/>
      <c r="C200" s="23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 spans="1:27" ht="15" x14ac:dyDescent="0.25">
      <c r="A201" s="19"/>
      <c r="B201" s="19"/>
      <c r="C201" s="23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 spans="1:27" ht="15" x14ac:dyDescent="0.25">
      <c r="A202" s="19"/>
      <c r="B202" s="19"/>
      <c r="C202" s="23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 spans="1:27" ht="15" x14ac:dyDescent="0.25">
      <c r="A203" s="19"/>
      <c r="B203" s="19"/>
      <c r="C203" s="23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 spans="1:27" ht="15" x14ac:dyDescent="0.25">
      <c r="A204" s="19"/>
      <c r="B204" s="19"/>
      <c r="C204" s="23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 spans="1:27" ht="15" x14ac:dyDescent="0.25">
      <c r="A205" s="19"/>
      <c r="B205" s="19"/>
      <c r="C205" s="23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 spans="1:27" ht="15" x14ac:dyDescent="0.25">
      <c r="A206" s="19"/>
      <c r="B206" s="19"/>
      <c r="C206" s="24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 spans="1:27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 spans="1:27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 spans="1:27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 spans="1:27" ht="15" x14ac:dyDescent="0.25">
      <c r="A210" s="19"/>
      <c r="B210" s="19"/>
      <c r="C210" s="23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 spans="1:27" ht="15" x14ac:dyDescent="0.25">
      <c r="A211" s="19"/>
      <c r="B211" s="19"/>
      <c r="C211" s="23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 spans="1:27" ht="15" x14ac:dyDescent="0.25">
      <c r="A212" s="19"/>
      <c r="B212" s="19"/>
      <c r="C212" s="23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 spans="1:27" ht="15" x14ac:dyDescent="0.25">
      <c r="A213" s="19"/>
      <c r="B213" s="19"/>
      <c r="C213" s="23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 spans="1:27" ht="15" x14ac:dyDescent="0.25">
      <c r="A214" s="19"/>
      <c r="B214" s="19"/>
      <c r="C214" s="23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 spans="1:27" ht="15" x14ac:dyDescent="0.25">
      <c r="A215" s="19"/>
      <c r="B215" s="19"/>
      <c r="C215" s="23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 spans="1:27" ht="15" x14ac:dyDescent="0.25">
      <c r="A216" s="19"/>
      <c r="B216" s="19"/>
      <c r="C216" s="23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 spans="1:27" ht="15" x14ac:dyDescent="0.25">
      <c r="A217" s="19"/>
      <c r="B217" s="19"/>
      <c r="C217" s="23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 spans="1:27" ht="15" x14ac:dyDescent="0.25">
      <c r="A218" s="19"/>
      <c r="B218" s="19"/>
      <c r="C218" s="23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7" ht="15" x14ac:dyDescent="0.25">
      <c r="A219" s="19"/>
      <c r="B219" s="19"/>
      <c r="C219" s="24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7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 spans="1:27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 spans="1:27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 spans="1:27" ht="15" x14ac:dyDescent="0.25">
      <c r="A223" s="19"/>
      <c r="B223" s="19"/>
      <c r="C223" s="23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 spans="1:27" ht="15" x14ac:dyDescent="0.25">
      <c r="A224" s="19"/>
      <c r="B224" s="19"/>
      <c r="C224" s="23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 spans="1:27" ht="15" x14ac:dyDescent="0.25">
      <c r="A225" s="19"/>
      <c r="B225" s="19"/>
      <c r="C225" s="23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 spans="1:27" ht="15" x14ac:dyDescent="0.25">
      <c r="A226" s="19"/>
      <c r="B226" s="19"/>
      <c r="C226" s="23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 spans="1:27" ht="15" x14ac:dyDescent="0.25">
      <c r="A227" s="19"/>
      <c r="B227" s="19"/>
      <c r="C227" s="23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 spans="1:27" ht="15" x14ac:dyDescent="0.25">
      <c r="A228" s="19"/>
      <c r="B228" s="19"/>
      <c r="C228" s="23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 spans="1:27" ht="15" x14ac:dyDescent="0.25">
      <c r="A229" s="19"/>
      <c r="B229" s="19"/>
      <c r="C229" s="23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 spans="1:27" ht="15" x14ac:dyDescent="0.25">
      <c r="A230" s="19"/>
      <c r="B230" s="19"/>
      <c r="C230" s="23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 spans="1:27" ht="15" x14ac:dyDescent="0.25">
      <c r="A231" s="19"/>
      <c r="B231" s="19"/>
      <c r="C231" s="23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 spans="1:27" ht="15" x14ac:dyDescent="0.25">
      <c r="A232" s="19"/>
      <c r="B232" s="19"/>
      <c r="C232" s="24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 spans="1:27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 spans="1:27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 spans="1:27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 spans="1:27" ht="15" x14ac:dyDescent="0.25">
      <c r="A236" s="19"/>
      <c r="B236" s="19"/>
      <c r="C236" s="23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 spans="1:27" ht="15" x14ac:dyDescent="0.25">
      <c r="A237" s="19"/>
      <c r="B237" s="19"/>
      <c r="C237" s="23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 spans="1:27" ht="15" x14ac:dyDescent="0.25">
      <c r="A238" s="19"/>
      <c r="B238" s="19"/>
      <c r="C238" s="23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 spans="1:27" ht="15" x14ac:dyDescent="0.25">
      <c r="A239" s="19"/>
      <c r="B239" s="19"/>
      <c r="C239" s="23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 spans="1:27" ht="15" x14ac:dyDescent="0.25">
      <c r="A240" s="19"/>
      <c r="B240" s="19"/>
      <c r="C240" s="23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 spans="1:27" ht="15" x14ac:dyDescent="0.25">
      <c r="A241" s="19"/>
      <c r="B241" s="19"/>
      <c r="C241" s="23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15" x14ac:dyDescent="0.25">
      <c r="A242" s="19"/>
      <c r="B242" s="19"/>
      <c r="C242" s="23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15" x14ac:dyDescent="0.25">
      <c r="A243" s="19"/>
      <c r="B243" s="19"/>
      <c r="C243" s="23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 spans="1:27" ht="15" x14ac:dyDescent="0.25">
      <c r="A244" s="19"/>
      <c r="B244" s="19"/>
      <c r="C244" s="23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 spans="1:27" ht="15" x14ac:dyDescent="0.25">
      <c r="A245" s="19"/>
      <c r="B245" s="19"/>
      <c r="C245" s="24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 spans="1:27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 spans="1:27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 spans="1:27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 spans="1:27" ht="15" x14ac:dyDescent="0.25">
      <c r="A249" s="19"/>
      <c r="B249" s="19"/>
      <c r="C249" s="23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 spans="1:27" ht="15" x14ac:dyDescent="0.25">
      <c r="A250" s="19"/>
      <c r="B250" s="19"/>
      <c r="C250" s="23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 spans="1:27" ht="15" x14ac:dyDescent="0.25">
      <c r="A251" s="19"/>
      <c r="B251" s="19"/>
      <c r="C251" s="23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 spans="1:27" ht="15" x14ac:dyDescent="0.25">
      <c r="A252" s="19"/>
      <c r="B252" s="19"/>
      <c r="C252" s="23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 spans="1:27" ht="15" x14ac:dyDescent="0.25">
      <c r="A253" s="19"/>
      <c r="B253" s="19"/>
      <c r="C253" s="23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 spans="1:27" ht="15" x14ac:dyDescent="0.25">
      <c r="A254" s="19"/>
      <c r="B254" s="19"/>
      <c r="C254" s="23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 spans="1:27" ht="15" x14ac:dyDescent="0.25">
      <c r="A255" s="19"/>
      <c r="B255" s="19"/>
      <c r="C255" s="23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 spans="1:27" ht="15" x14ac:dyDescent="0.25">
      <c r="A256" s="19"/>
      <c r="B256" s="19"/>
      <c r="C256" s="23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</sheetData>
  <sheetProtection password="EC23" sheet="1" objects="1" scenarios="1"/>
  <mergeCells count="125">
    <mergeCell ref="C15:D15"/>
    <mergeCell ref="I15:J15"/>
    <mergeCell ref="O15:P15"/>
    <mergeCell ref="U15:V15"/>
    <mergeCell ref="O59:Q59"/>
    <mergeCell ref="C59:E59"/>
    <mergeCell ref="I59:K59"/>
    <mergeCell ref="U59:W59"/>
    <mergeCell ref="C5:G5"/>
    <mergeCell ref="I5:M5"/>
    <mergeCell ref="O5:S5"/>
    <mergeCell ref="U5:Y5"/>
    <mergeCell ref="C31:G31"/>
    <mergeCell ref="I31:M31"/>
    <mergeCell ref="O31:S31"/>
    <mergeCell ref="U31:Y31"/>
    <mergeCell ref="C9:D9"/>
    <mergeCell ref="I9:J9"/>
    <mergeCell ref="O9:P9"/>
    <mergeCell ref="U9:V9"/>
    <mergeCell ref="C61:E61"/>
    <mergeCell ref="I61:K61"/>
    <mergeCell ref="O61:Q61"/>
    <mergeCell ref="U61:W61"/>
    <mergeCell ref="C3:G3"/>
    <mergeCell ref="I3:M3"/>
    <mergeCell ref="O3:S3"/>
    <mergeCell ref="U3:Y3"/>
    <mergeCell ref="C11:D11"/>
    <mergeCell ref="I11:J11"/>
    <mergeCell ref="O11:P11"/>
    <mergeCell ref="U11:V11"/>
    <mergeCell ref="C13:D13"/>
    <mergeCell ref="I13:J13"/>
    <mergeCell ref="O13:P13"/>
    <mergeCell ref="U13:V13"/>
    <mergeCell ref="C35:D35"/>
    <mergeCell ref="I35:J35"/>
    <mergeCell ref="O35:P35"/>
    <mergeCell ref="U35:V35"/>
    <mergeCell ref="U7:V7"/>
    <mergeCell ref="O7:P7"/>
    <mergeCell ref="I7:J7"/>
    <mergeCell ref="C7:D7"/>
    <mergeCell ref="C19:D19"/>
    <mergeCell ref="I19:J19"/>
    <mergeCell ref="O19:P19"/>
    <mergeCell ref="U19:V19"/>
    <mergeCell ref="C21:D21"/>
    <mergeCell ref="I21:J21"/>
    <mergeCell ref="O21:P21"/>
    <mergeCell ref="U21:V21"/>
    <mergeCell ref="C17:D17"/>
    <mergeCell ref="I17:J17"/>
    <mergeCell ref="O17:P17"/>
    <mergeCell ref="U17:V17"/>
    <mergeCell ref="C27:D27"/>
    <mergeCell ref="I27:J27"/>
    <mergeCell ref="O27:P27"/>
    <mergeCell ref="U27:V27"/>
    <mergeCell ref="C37:D37"/>
    <mergeCell ref="I37:J37"/>
    <mergeCell ref="O37:P37"/>
    <mergeCell ref="U37:V37"/>
    <mergeCell ref="C23:D23"/>
    <mergeCell ref="I23:J23"/>
    <mergeCell ref="O23:P23"/>
    <mergeCell ref="U23:V23"/>
    <mergeCell ref="C25:D25"/>
    <mergeCell ref="I25:J25"/>
    <mergeCell ref="O25:P25"/>
    <mergeCell ref="U25:V25"/>
    <mergeCell ref="C33:D33"/>
    <mergeCell ref="I33:J33"/>
    <mergeCell ref="O33:P33"/>
    <mergeCell ref="U33:V33"/>
    <mergeCell ref="C43:D43"/>
    <mergeCell ref="I43:J43"/>
    <mergeCell ref="O43:P43"/>
    <mergeCell ref="U43:V43"/>
    <mergeCell ref="C45:D45"/>
    <mergeCell ref="I45:J45"/>
    <mergeCell ref="O45:P45"/>
    <mergeCell ref="U45:V45"/>
    <mergeCell ref="C39:D39"/>
    <mergeCell ref="I39:J39"/>
    <mergeCell ref="O39:P39"/>
    <mergeCell ref="U39:V39"/>
    <mergeCell ref="C41:D41"/>
    <mergeCell ref="I41:J41"/>
    <mergeCell ref="O41:P41"/>
    <mergeCell ref="U41:V41"/>
    <mergeCell ref="U53:V53"/>
    <mergeCell ref="C47:D47"/>
    <mergeCell ref="I47:J47"/>
    <mergeCell ref="O47:P47"/>
    <mergeCell ref="U47:V47"/>
    <mergeCell ref="C49:D49"/>
    <mergeCell ref="I49:J49"/>
    <mergeCell ref="O49:P49"/>
    <mergeCell ref="U49:V49"/>
    <mergeCell ref="C2:Y2"/>
    <mergeCell ref="C57:E57"/>
    <mergeCell ref="I57:K57"/>
    <mergeCell ref="O57:Q57"/>
    <mergeCell ref="U57:W57"/>
    <mergeCell ref="C63:E63"/>
    <mergeCell ref="I63:K63"/>
    <mergeCell ref="O63:Q63"/>
    <mergeCell ref="U63:W63"/>
    <mergeCell ref="C55:E55"/>
    <mergeCell ref="I55:K55"/>
    <mergeCell ref="O55:Q55"/>
    <mergeCell ref="U55:W55"/>
    <mergeCell ref="C29:F29"/>
    <mergeCell ref="I29:K29"/>
    <mergeCell ref="O29:Q29"/>
    <mergeCell ref="U29:W29"/>
    <mergeCell ref="C51:D51"/>
    <mergeCell ref="I51:J51"/>
    <mergeCell ref="O51:P51"/>
    <mergeCell ref="U51:V51"/>
    <mergeCell ref="C53:D53"/>
    <mergeCell ref="I53:J53"/>
    <mergeCell ref="O53:P53"/>
  </mergeCells>
  <dataValidations count="1">
    <dataValidation type="list" allowBlank="1" showInputMessage="1" showErrorMessage="1" sqref="C63:E63 I63:K63 O63:Q63 U63:W63">
      <formula1>"INGRESADO,SOLICITADA DEVOLUCIÓN,SOLICITADA COMPENSACIÓN"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50"/>
  <sheetViews>
    <sheetView showGridLines="0" showRowColHeaders="0" workbookViewId="0">
      <pane xSplit="8" ySplit="4" topLeftCell="J5" activePane="bottomRight" state="frozen"/>
      <selection pane="topRight" activeCell="J1" sqref="J1"/>
      <selection pane="bottomLeft" activeCell="A5" sqref="A5"/>
      <selection pane="bottomRight" activeCell="A5" sqref="A5"/>
    </sheetView>
  </sheetViews>
  <sheetFormatPr baseColWidth="10" defaultRowHeight="15" x14ac:dyDescent="0.25"/>
  <cols>
    <col min="1" max="1" width="4.28515625" customWidth="1"/>
    <col min="2" max="2" width="5.7109375" customWidth="1"/>
    <col min="4" max="4" width="13.28515625" customWidth="1"/>
    <col min="6" max="6" width="34.28515625" bestFit="1" customWidth="1"/>
    <col min="7" max="7" width="12.85546875" customWidth="1"/>
    <col min="8" max="8" width="11.28515625" style="4" bestFit="1" customWidth="1"/>
    <col min="9" max="9" width="55" customWidth="1"/>
    <col min="10" max="10" width="14.28515625" customWidth="1"/>
    <col min="11" max="11" width="17.85546875" customWidth="1"/>
    <col min="12" max="12" width="6.7109375" bestFit="1" customWidth="1"/>
    <col min="13" max="13" width="14.28515625" bestFit="1" customWidth="1"/>
    <col min="14" max="14" width="11.85546875" bestFit="1" customWidth="1"/>
    <col min="16" max="16" width="16.7109375" customWidth="1"/>
  </cols>
  <sheetData>
    <row r="1" spans="1:44" x14ac:dyDescent="0.25">
      <c r="A1" s="36"/>
      <c r="B1" s="36"/>
      <c r="C1" s="36"/>
      <c r="D1" s="36"/>
      <c r="E1" s="36"/>
      <c r="F1" s="36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x14ac:dyDescent="0.25">
      <c r="A2" s="36"/>
      <c r="B2" s="36"/>
      <c r="C2" s="36"/>
      <c r="D2" s="36"/>
      <c r="E2" s="36"/>
      <c r="F2" s="36"/>
      <c r="G2" s="36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44" ht="7.5" customHeight="1" x14ac:dyDescent="0.25">
      <c r="A3" s="36"/>
      <c r="B3" s="36"/>
      <c r="C3" s="36"/>
      <c r="D3" s="36"/>
      <c r="E3" s="36"/>
      <c r="F3" s="36"/>
      <c r="G3" s="36"/>
      <c r="H3" s="37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</row>
    <row r="4" spans="1:44" ht="39" thickBot="1" x14ac:dyDescent="0.3">
      <c r="A4" s="38"/>
      <c r="B4" s="39" t="s">
        <v>3</v>
      </c>
      <c r="C4" s="40" t="s">
        <v>5</v>
      </c>
      <c r="D4" s="41" t="s">
        <v>11</v>
      </c>
      <c r="E4" s="40" t="s">
        <v>9</v>
      </c>
      <c r="F4" s="40" t="s">
        <v>18</v>
      </c>
      <c r="G4" s="41" t="s">
        <v>10</v>
      </c>
      <c r="H4" s="40" t="s">
        <v>4</v>
      </c>
      <c r="I4" s="41" t="s">
        <v>13</v>
      </c>
      <c r="J4" s="41" t="s">
        <v>12</v>
      </c>
      <c r="K4" s="40" t="s">
        <v>6</v>
      </c>
      <c r="L4" s="41" t="s">
        <v>17</v>
      </c>
      <c r="M4" s="41" t="s">
        <v>16</v>
      </c>
      <c r="N4" s="41" t="s">
        <v>14</v>
      </c>
      <c r="O4" s="55" t="s">
        <v>65</v>
      </c>
      <c r="P4" s="42" t="s">
        <v>15</v>
      </c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</row>
    <row r="5" spans="1:44" ht="15.75" thickTop="1" x14ac:dyDescent="0.25">
      <c r="A5" s="7"/>
      <c r="B5" s="43">
        <f>IF(C5="","",1)</f>
        <v>1</v>
      </c>
      <c r="C5" s="92" t="s">
        <v>29</v>
      </c>
      <c r="D5" s="93">
        <v>42014</v>
      </c>
      <c r="E5" s="92" t="s">
        <v>19</v>
      </c>
      <c r="F5" s="92" t="s">
        <v>31</v>
      </c>
      <c r="G5" s="94">
        <v>1</v>
      </c>
      <c r="H5" s="95">
        <v>42014</v>
      </c>
      <c r="I5" s="67" t="s">
        <v>72</v>
      </c>
      <c r="J5" s="53" t="s">
        <v>73</v>
      </c>
      <c r="K5" s="56">
        <v>2000</v>
      </c>
      <c r="L5" s="96">
        <v>0.21</v>
      </c>
      <c r="M5" s="97"/>
      <c r="N5" s="45">
        <f t="shared" ref="N5:N9" si="0">IF(ISNUMBER(B5),IF(AND(ISNUMBER(K5),ISNUMBER(L5)),K5*(L5+M5),0),"")</f>
        <v>420</v>
      </c>
      <c r="O5" s="56"/>
      <c r="P5" s="45">
        <f t="shared" ref="P5:P7" si="1">IF(ISNUMBER(K5),K5+N5+O5,"")</f>
        <v>2420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x14ac:dyDescent="0.25">
      <c r="A6" s="7"/>
      <c r="B6" s="44">
        <f>IF(C6="","",B5+1)</f>
        <v>2</v>
      </c>
      <c r="C6" s="98" t="s">
        <v>29</v>
      </c>
      <c r="D6" s="99">
        <v>42050</v>
      </c>
      <c r="E6" s="98" t="s">
        <v>19</v>
      </c>
      <c r="F6" s="98" t="s">
        <v>31</v>
      </c>
      <c r="G6" s="100">
        <v>2</v>
      </c>
      <c r="H6" s="101">
        <v>42050</v>
      </c>
      <c r="I6" s="68" t="s">
        <v>74</v>
      </c>
      <c r="J6" s="54" t="s">
        <v>75</v>
      </c>
      <c r="K6" s="57">
        <v>1500</v>
      </c>
      <c r="L6" s="96">
        <v>0.21</v>
      </c>
      <c r="M6" s="102"/>
      <c r="N6" s="45">
        <f t="shared" si="0"/>
        <v>315</v>
      </c>
      <c r="O6" s="57"/>
      <c r="P6" s="45">
        <f t="shared" si="1"/>
        <v>1815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x14ac:dyDescent="0.25">
      <c r="A7" s="7"/>
      <c r="B7" s="44">
        <f t="shared" ref="B7:B14" si="2">IF(C7="","",B6+1)</f>
        <v>3</v>
      </c>
      <c r="C7" s="98" t="s">
        <v>29</v>
      </c>
      <c r="D7" s="99">
        <v>42003</v>
      </c>
      <c r="E7" s="98" t="s">
        <v>19</v>
      </c>
      <c r="F7" s="98" t="s">
        <v>64</v>
      </c>
      <c r="G7" s="100">
        <v>100</v>
      </c>
      <c r="H7" s="101">
        <v>42083</v>
      </c>
      <c r="I7" s="68" t="s">
        <v>76</v>
      </c>
      <c r="J7" s="54" t="s">
        <v>77</v>
      </c>
      <c r="K7" s="57">
        <v>500</v>
      </c>
      <c r="L7" s="96">
        <v>0.04</v>
      </c>
      <c r="M7" s="102"/>
      <c r="N7" s="45">
        <f t="shared" si="0"/>
        <v>20</v>
      </c>
      <c r="O7" s="57"/>
      <c r="P7" s="45">
        <f t="shared" si="1"/>
        <v>520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x14ac:dyDescent="0.25">
      <c r="A8" s="7"/>
      <c r="B8" s="44">
        <f t="shared" si="2"/>
        <v>4</v>
      </c>
      <c r="C8" s="98" t="s">
        <v>30</v>
      </c>
      <c r="D8" s="99">
        <v>42101</v>
      </c>
      <c r="E8" s="98" t="s">
        <v>19</v>
      </c>
      <c r="F8" s="98" t="s">
        <v>31</v>
      </c>
      <c r="G8" s="100">
        <v>3</v>
      </c>
      <c r="H8" s="101">
        <v>42094</v>
      </c>
      <c r="I8" s="68" t="s">
        <v>78</v>
      </c>
      <c r="J8" s="54" t="s">
        <v>79</v>
      </c>
      <c r="K8" s="57">
        <v>600</v>
      </c>
      <c r="L8" s="96">
        <v>0.1</v>
      </c>
      <c r="M8" s="102">
        <v>1.4E-2</v>
      </c>
      <c r="N8" s="45">
        <f t="shared" si="0"/>
        <v>68.400000000000006</v>
      </c>
      <c r="O8" s="57">
        <v>200</v>
      </c>
      <c r="P8" s="45">
        <f>IF(ISNUMBER(K8),K8+N8+O8,"")</f>
        <v>868.4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x14ac:dyDescent="0.25">
      <c r="A9" s="7"/>
      <c r="B9" s="44">
        <f t="shared" si="2"/>
        <v>5</v>
      </c>
      <c r="C9" s="98" t="s">
        <v>30</v>
      </c>
      <c r="D9" s="99">
        <v>42150</v>
      </c>
      <c r="E9" s="98" t="s">
        <v>19</v>
      </c>
      <c r="F9" s="98" t="s">
        <v>31</v>
      </c>
      <c r="G9" s="100">
        <v>4</v>
      </c>
      <c r="H9" s="101">
        <v>42155</v>
      </c>
      <c r="I9" s="68" t="s">
        <v>80</v>
      </c>
      <c r="J9" s="54"/>
      <c r="K9" s="57">
        <v>700</v>
      </c>
      <c r="L9" s="96">
        <v>0.21</v>
      </c>
      <c r="M9" s="102"/>
      <c r="N9" s="45">
        <f t="shared" si="0"/>
        <v>147</v>
      </c>
      <c r="O9" s="57">
        <v>200</v>
      </c>
      <c r="P9" s="45">
        <f t="shared" ref="P9:P14" si="3">IF(ISNUMBER(K9),K9+N9+O9,"")</f>
        <v>1047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x14ac:dyDescent="0.25">
      <c r="A10" s="7"/>
      <c r="B10" s="44">
        <f t="shared" si="2"/>
        <v>6</v>
      </c>
      <c r="C10" s="98" t="s">
        <v>63</v>
      </c>
      <c r="D10" s="99">
        <v>42195</v>
      </c>
      <c r="E10" s="98" t="s">
        <v>19</v>
      </c>
      <c r="F10" s="98" t="s">
        <v>31</v>
      </c>
      <c r="G10" s="100">
        <v>5</v>
      </c>
      <c r="H10" s="101">
        <v>42185</v>
      </c>
      <c r="I10" s="68" t="s">
        <v>81</v>
      </c>
      <c r="J10" s="54" t="s">
        <v>82</v>
      </c>
      <c r="K10" s="57">
        <v>1000</v>
      </c>
      <c r="L10" s="96">
        <v>0.21</v>
      </c>
      <c r="M10" s="102"/>
      <c r="N10" s="45">
        <f>IF(ISNUMBER(B10),IF(AND(ISNUMBER(K10),ISNUMBER(L10)),K10*(L10+M10),0),"")</f>
        <v>210</v>
      </c>
      <c r="O10" s="57"/>
      <c r="P10" s="45">
        <f t="shared" si="3"/>
        <v>1210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4" x14ac:dyDescent="0.25">
      <c r="A11" s="7"/>
      <c r="B11" s="44">
        <f t="shared" si="2"/>
        <v>7</v>
      </c>
      <c r="C11" s="98" t="s">
        <v>63</v>
      </c>
      <c r="D11" s="99">
        <v>42231</v>
      </c>
      <c r="E11" s="98" t="s">
        <v>19</v>
      </c>
      <c r="F11" s="98" t="s">
        <v>31</v>
      </c>
      <c r="G11" s="100"/>
      <c r="H11" s="101">
        <v>42231</v>
      </c>
      <c r="I11" s="68" t="s">
        <v>83</v>
      </c>
      <c r="J11" s="54" t="s">
        <v>84</v>
      </c>
      <c r="K11" s="57">
        <v>1700</v>
      </c>
      <c r="L11" s="96">
        <v>0.1</v>
      </c>
      <c r="M11" s="102"/>
      <c r="N11" s="45">
        <f>IF(ISNUMBER(B11),IF(AND(ISNUMBER(K11),ISNUMBER(L11)),K11*(L11+M11),0),"")</f>
        <v>170</v>
      </c>
      <c r="O11" s="57"/>
      <c r="P11" s="45">
        <f t="shared" si="3"/>
        <v>1870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 x14ac:dyDescent="0.25">
      <c r="A12" s="7"/>
      <c r="B12" s="44">
        <f t="shared" si="2"/>
        <v>8</v>
      </c>
      <c r="C12" s="98" t="s">
        <v>63</v>
      </c>
      <c r="D12" s="99">
        <v>42177</v>
      </c>
      <c r="E12" s="98" t="s">
        <v>19</v>
      </c>
      <c r="F12" s="98" t="s">
        <v>31</v>
      </c>
      <c r="G12" s="100">
        <v>7</v>
      </c>
      <c r="H12" s="101">
        <v>42184</v>
      </c>
      <c r="I12" s="68" t="s">
        <v>74</v>
      </c>
      <c r="J12" s="54"/>
      <c r="K12" s="57"/>
      <c r="L12" s="96"/>
      <c r="M12" s="102"/>
      <c r="N12" s="45">
        <f t="shared" ref="N12:N14" si="4">IF(ISNUMBER(B12),IF(AND(ISNUMBER(K12),ISNUMBER(L12)),K12*(L12+M12),0),"")</f>
        <v>0</v>
      </c>
      <c r="O12" s="57"/>
      <c r="P12" s="45" t="str">
        <f t="shared" si="3"/>
        <v/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4" x14ac:dyDescent="0.25">
      <c r="A13" s="7"/>
      <c r="B13" s="44">
        <f t="shared" si="2"/>
        <v>9</v>
      </c>
      <c r="C13" s="98" t="s">
        <v>85</v>
      </c>
      <c r="D13" s="99">
        <v>42292</v>
      </c>
      <c r="E13" s="98" t="s">
        <v>19</v>
      </c>
      <c r="F13" s="98" t="s">
        <v>31</v>
      </c>
      <c r="G13" s="100">
        <v>8</v>
      </c>
      <c r="H13" s="101">
        <v>42277</v>
      </c>
      <c r="I13" s="68" t="s">
        <v>86</v>
      </c>
      <c r="J13" s="54" t="s">
        <v>89</v>
      </c>
      <c r="K13" s="57"/>
      <c r="L13" s="96"/>
      <c r="M13" s="102"/>
      <c r="N13" s="45">
        <f t="shared" si="4"/>
        <v>0</v>
      </c>
      <c r="O13" s="57"/>
      <c r="P13" s="45" t="str">
        <f t="shared" si="3"/>
        <v/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 x14ac:dyDescent="0.25">
      <c r="A14" s="7"/>
      <c r="B14" s="44">
        <f t="shared" si="2"/>
        <v>10</v>
      </c>
      <c r="C14" s="98" t="s">
        <v>85</v>
      </c>
      <c r="D14" s="99">
        <v>42340</v>
      </c>
      <c r="E14" s="98" t="s">
        <v>19</v>
      </c>
      <c r="F14" s="98" t="s">
        <v>64</v>
      </c>
      <c r="G14" s="100">
        <v>9</v>
      </c>
      <c r="H14" s="101">
        <v>42340</v>
      </c>
      <c r="I14" s="68" t="s">
        <v>87</v>
      </c>
      <c r="J14" s="54" t="s">
        <v>88</v>
      </c>
      <c r="K14" s="57">
        <v>500</v>
      </c>
      <c r="L14" s="96">
        <v>0.1</v>
      </c>
      <c r="M14" s="102">
        <v>1.4E-2</v>
      </c>
      <c r="N14" s="45">
        <f t="shared" si="4"/>
        <v>57</v>
      </c>
      <c r="O14" s="57"/>
      <c r="P14" s="45">
        <f t="shared" si="3"/>
        <v>557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 x14ac:dyDescent="0.25">
      <c r="A15" s="7"/>
      <c r="B15" s="7"/>
      <c r="C15" s="7"/>
      <c r="D15" s="7"/>
      <c r="E15" s="7"/>
      <c r="F15" s="7"/>
      <c r="G15" s="7"/>
      <c r="H15" s="46"/>
      <c r="I15" s="7"/>
      <c r="J15" s="7"/>
      <c r="K15" s="47"/>
      <c r="L15" s="7"/>
      <c r="M15" s="7"/>
      <c r="N15" s="47"/>
      <c r="O15" s="4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 x14ac:dyDescent="0.25">
      <c r="A16" s="7"/>
      <c r="B16" s="7"/>
      <c r="C16" s="7"/>
      <c r="D16" s="7"/>
      <c r="E16" s="7"/>
      <c r="F16" s="7"/>
      <c r="G16" s="7"/>
      <c r="H16" s="46"/>
      <c r="I16" s="7"/>
      <c r="J16" s="7"/>
      <c r="K16" s="47"/>
      <c r="L16" s="7"/>
      <c r="M16" s="7"/>
      <c r="N16" s="47"/>
      <c r="O16" s="47"/>
      <c r="P16" s="4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 x14ac:dyDescent="0.25">
      <c r="A17" s="7"/>
      <c r="B17" s="7"/>
      <c r="C17" s="7"/>
      <c r="D17" s="7"/>
      <c r="E17" s="7"/>
      <c r="F17" s="7"/>
      <c r="G17" s="7"/>
      <c r="H17" s="46"/>
      <c r="I17" s="7"/>
      <c r="J17" s="7"/>
      <c r="K17" s="47"/>
      <c r="L17" s="7"/>
      <c r="M17" s="7"/>
      <c r="N17" s="47"/>
      <c r="O17" s="47"/>
      <c r="P17" s="4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4" x14ac:dyDescent="0.25">
      <c r="A18" s="7"/>
      <c r="B18" s="7"/>
      <c r="C18" s="7"/>
      <c r="D18" s="7"/>
      <c r="E18" s="7"/>
      <c r="F18" s="7"/>
      <c r="G18" s="7"/>
      <c r="H18" s="4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4" x14ac:dyDescent="0.25">
      <c r="A19" s="7"/>
      <c r="B19" s="7"/>
      <c r="C19" s="7"/>
      <c r="D19" s="7"/>
      <c r="E19" s="69"/>
      <c r="F19" s="69"/>
      <c r="G19" s="7"/>
      <c r="H19" s="4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4" x14ac:dyDescent="0.25">
      <c r="A20" s="7"/>
      <c r="B20" s="7"/>
      <c r="C20" s="7"/>
      <c r="D20" s="7"/>
      <c r="E20" s="69"/>
      <c r="F20" s="69"/>
      <c r="G20" s="7"/>
      <c r="H20" s="6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x14ac:dyDescent="0.25">
      <c r="A21" s="7"/>
      <c r="B21" s="7"/>
      <c r="C21" s="7"/>
      <c r="D21" s="7"/>
      <c r="E21" s="7"/>
      <c r="F21" s="69"/>
      <c r="G21" s="7"/>
      <c r="H21" s="4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4" x14ac:dyDescent="0.25">
      <c r="A22" s="7"/>
      <c r="B22" s="7"/>
      <c r="C22" s="7"/>
      <c r="D22" s="7"/>
      <c r="E22" s="7"/>
      <c r="F22" s="69"/>
      <c r="G22" s="7"/>
      <c r="H22" s="4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4" x14ac:dyDescent="0.25">
      <c r="A23" s="7"/>
      <c r="B23" s="7"/>
      <c r="C23" s="7"/>
      <c r="D23" s="7"/>
      <c r="E23" s="7"/>
      <c r="F23" s="69"/>
      <c r="G23" s="7"/>
      <c r="H23" s="4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4" x14ac:dyDescent="0.25">
      <c r="A24" s="7"/>
      <c r="B24" s="7"/>
      <c r="C24" s="7"/>
      <c r="D24" s="7"/>
      <c r="E24" s="7"/>
      <c r="F24" s="69"/>
      <c r="G24" s="7"/>
      <c r="H24" s="4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 x14ac:dyDescent="0.25">
      <c r="A25" s="7"/>
      <c r="B25" s="7"/>
      <c r="C25" s="7"/>
      <c r="D25" s="7"/>
      <c r="E25" s="7"/>
      <c r="F25" s="69"/>
      <c r="G25" s="7"/>
      <c r="H25" s="4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25">
      <c r="A26" s="7"/>
      <c r="B26" s="7"/>
      <c r="C26" s="7"/>
      <c r="D26" s="7"/>
      <c r="E26" s="7"/>
      <c r="F26" s="69"/>
      <c r="G26" s="7"/>
      <c r="H26" s="4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25">
      <c r="A27" s="7"/>
      <c r="B27" s="7"/>
      <c r="C27" s="7"/>
      <c r="D27" s="7"/>
      <c r="E27" s="7"/>
      <c r="F27" s="69"/>
      <c r="G27" s="7"/>
      <c r="H27" s="4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25">
      <c r="A28" s="7"/>
      <c r="B28" s="7"/>
      <c r="C28" s="7"/>
      <c r="D28" s="7"/>
      <c r="E28" s="7"/>
      <c r="F28" s="7"/>
      <c r="G28" s="7"/>
      <c r="H28" s="4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25">
      <c r="A29" s="7"/>
      <c r="B29" s="7"/>
      <c r="C29" s="7"/>
      <c r="D29" s="7"/>
      <c r="E29" s="7"/>
      <c r="F29" s="7"/>
      <c r="G29" s="7"/>
      <c r="H29" s="4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25">
      <c r="A30" s="7"/>
      <c r="B30" s="7"/>
      <c r="C30" s="7"/>
      <c r="D30" s="7"/>
      <c r="E30" s="7"/>
      <c r="F30" s="7"/>
      <c r="G30" s="7"/>
      <c r="H30" s="4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25">
      <c r="A31" s="7"/>
      <c r="B31" s="7"/>
      <c r="C31" s="7"/>
      <c r="D31" s="7"/>
      <c r="E31" s="7"/>
      <c r="F31" s="7"/>
      <c r="G31" s="7"/>
      <c r="H31" s="4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25">
      <c r="A32" s="7"/>
      <c r="B32" s="7"/>
      <c r="C32" s="7"/>
      <c r="D32" s="7"/>
      <c r="E32" s="7"/>
      <c r="F32" s="7"/>
      <c r="G32" s="7"/>
      <c r="H32" s="4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x14ac:dyDescent="0.25">
      <c r="A33" s="7"/>
      <c r="B33" s="7"/>
      <c r="C33" s="7"/>
      <c r="D33" s="7"/>
      <c r="E33" s="7"/>
      <c r="F33" s="7"/>
      <c r="G33" s="7"/>
      <c r="H33" s="4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x14ac:dyDescent="0.25">
      <c r="A34" s="7"/>
      <c r="B34" s="7"/>
      <c r="C34" s="7"/>
      <c r="D34" s="7"/>
      <c r="E34" s="7"/>
      <c r="F34" s="7"/>
      <c r="G34" s="7"/>
      <c r="H34" s="4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x14ac:dyDescent="0.25">
      <c r="A35" s="7"/>
      <c r="B35" s="7"/>
      <c r="C35" s="7"/>
      <c r="D35" s="7"/>
      <c r="E35" s="7"/>
      <c r="F35" s="7"/>
      <c r="G35" s="7"/>
      <c r="H35" s="4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x14ac:dyDescent="0.25">
      <c r="A36" s="7"/>
      <c r="B36" s="7"/>
      <c r="C36" s="7"/>
      <c r="D36" s="7"/>
      <c r="E36" s="7"/>
      <c r="F36" s="7"/>
      <c r="G36" s="7"/>
      <c r="H36" s="4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x14ac:dyDescent="0.25">
      <c r="A37" s="7"/>
      <c r="B37" s="7"/>
      <c r="C37" s="7"/>
      <c r="D37" s="7"/>
      <c r="E37" s="7"/>
      <c r="F37" s="7"/>
      <c r="G37" s="7"/>
      <c r="H37" s="4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x14ac:dyDescent="0.25">
      <c r="A38" s="7"/>
      <c r="B38" s="7"/>
      <c r="C38" s="7"/>
      <c r="D38" s="7"/>
      <c r="E38" s="7"/>
      <c r="F38" s="7"/>
      <c r="G38" s="7"/>
      <c r="H38" s="4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x14ac:dyDescent="0.25">
      <c r="A39" s="7"/>
      <c r="B39" s="7"/>
      <c r="C39" s="7"/>
      <c r="D39" s="7"/>
      <c r="E39" s="7"/>
      <c r="F39" s="7"/>
      <c r="G39" s="7"/>
      <c r="H39" s="4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x14ac:dyDescent="0.25">
      <c r="A40" s="7"/>
      <c r="B40" s="7"/>
      <c r="C40" s="7"/>
      <c r="D40" s="7"/>
      <c r="E40" s="7"/>
      <c r="F40" s="7"/>
      <c r="G40" s="7"/>
      <c r="H40" s="4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x14ac:dyDescent="0.25">
      <c r="A41" s="7"/>
      <c r="B41" s="7"/>
      <c r="C41" s="7"/>
      <c r="D41" s="7"/>
      <c r="E41" s="7"/>
      <c r="F41" s="7"/>
      <c r="G41" s="7"/>
      <c r="H41" s="4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x14ac:dyDescent="0.25">
      <c r="A42" s="7"/>
      <c r="B42" s="7"/>
      <c r="C42" s="7"/>
      <c r="D42" s="7"/>
      <c r="E42" s="7"/>
      <c r="F42" s="7"/>
      <c r="G42" s="7"/>
      <c r="H42" s="4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x14ac:dyDescent="0.25">
      <c r="A43" s="7"/>
      <c r="B43" s="7"/>
      <c r="C43" s="7"/>
      <c r="D43" s="7"/>
      <c r="E43" s="7"/>
      <c r="F43" s="7"/>
      <c r="G43" s="7"/>
      <c r="H43" s="4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x14ac:dyDescent="0.25">
      <c r="A44" s="7"/>
      <c r="B44" s="7"/>
      <c r="C44" s="7"/>
      <c r="D44" s="7"/>
      <c r="E44" s="7"/>
      <c r="F44" s="7"/>
      <c r="G44" s="7"/>
      <c r="H44" s="4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x14ac:dyDescent="0.25">
      <c r="A45" s="7"/>
      <c r="B45" s="7"/>
      <c r="C45" s="7"/>
      <c r="D45" s="7"/>
      <c r="E45" s="7"/>
      <c r="F45" s="7"/>
      <c r="G45" s="7"/>
      <c r="H45" s="4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x14ac:dyDescent="0.25">
      <c r="A46" s="7"/>
      <c r="B46" s="7"/>
      <c r="C46" s="7"/>
      <c r="D46" s="7"/>
      <c r="E46" s="7"/>
      <c r="F46" s="7"/>
      <c r="G46" s="7"/>
      <c r="H46" s="4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1:44" x14ac:dyDescent="0.25">
      <c r="A47" s="7"/>
      <c r="B47" s="7"/>
      <c r="C47" s="7"/>
      <c r="D47" s="7"/>
      <c r="E47" s="7"/>
      <c r="F47" s="7"/>
      <c r="G47" s="7"/>
      <c r="H47" s="4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1:44" x14ac:dyDescent="0.25">
      <c r="A48" s="7"/>
      <c r="B48" s="7"/>
      <c r="C48" s="7"/>
      <c r="D48" s="7"/>
      <c r="E48" s="7"/>
      <c r="F48" s="7"/>
      <c r="G48" s="7"/>
      <c r="H48" s="4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1:44" x14ac:dyDescent="0.25">
      <c r="A49" s="7"/>
      <c r="B49" s="7"/>
      <c r="C49" s="7"/>
      <c r="D49" s="7"/>
      <c r="E49" s="7"/>
      <c r="F49" s="7"/>
      <c r="G49" s="7"/>
      <c r="H49" s="4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1:44" x14ac:dyDescent="0.25">
      <c r="A50" s="7"/>
      <c r="B50" s="7"/>
      <c r="C50" s="7"/>
      <c r="D50" s="7"/>
      <c r="E50" s="7"/>
      <c r="F50" s="7"/>
      <c r="G50" s="7"/>
      <c r="H50" s="4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1:44" x14ac:dyDescent="0.25">
      <c r="A51" s="7"/>
      <c r="B51" s="7"/>
      <c r="C51" s="7"/>
      <c r="D51" s="7"/>
      <c r="E51" s="7"/>
      <c r="F51" s="7"/>
      <c r="G51" s="7"/>
      <c r="H51" s="4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1:44" x14ac:dyDescent="0.25">
      <c r="A52" s="7"/>
      <c r="B52" s="7"/>
      <c r="C52" s="7"/>
      <c r="D52" s="7"/>
      <c r="E52" s="7"/>
      <c r="F52" s="7"/>
      <c r="G52" s="7"/>
      <c r="H52" s="4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1:44" x14ac:dyDescent="0.25">
      <c r="A53" s="7"/>
      <c r="B53" s="7"/>
      <c r="C53" s="7"/>
      <c r="D53" s="7"/>
      <c r="E53" s="7"/>
      <c r="F53" s="7"/>
      <c r="G53" s="7"/>
      <c r="H53" s="4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1:44" x14ac:dyDescent="0.25">
      <c r="A54" s="7"/>
      <c r="B54" s="7"/>
      <c r="C54" s="7"/>
      <c r="D54" s="7"/>
      <c r="E54" s="7"/>
      <c r="F54" s="7"/>
      <c r="G54" s="7"/>
      <c r="H54" s="4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1:44" x14ac:dyDescent="0.25">
      <c r="A55" s="7"/>
      <c r="B55" s="7"/>
      <c r="C55" s="7"/>
      <c r="D55" s="7"/>
      <c r="E55" s="7"/>
      <c r="F55" s="7"/>
      <c r="G55" s="7"/>
      <c r="H55" s="4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1:44" x14ac:dyDescent="0.25">
      <c r="A56" s="7"/>
      <c r="B56" s="7"/>
      <c r="C56" s="7"/>
      <c r="D56" s="7"/>
      <c r="E56" s="7"/>
      <c r="F56" s="7"/>
      <c r="G56" s="7"/>
      <c r="H56" s="4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</row>
    <row r="57" spans="1:44" x14ac:dyDescent="0.25">
      <c r="A57" s="7"/>
      <c r="B57" s="7"/>
      <c r="C57" s="7"/>
      <c r="D57" s="7"/>
      <c r="E57" s="7"/>
      <c r="F57" s="7"/>
      <c r="G57" s="7"/>
      <c r="H57" s="4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</row>
    <row r="58" spans="1:44" x14ac:dyDescent="0.25">
      <c r="A58" s="7"/>
      <c r="B58" s="7"/>
      <c r="C58" s="7"/>
      <c r="D58" s="7"/>
      <c r="E58" s="7"/>
      <c r="F58" s="7"/>
      <c r="G58" s="7"/>
      <c r="H58" s="4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</row>
    <row r="59" spans="1:44" x14ac:dyDescent="0.25">
      <c r="A59" s="7"/>
      <c r="B59" s="7"/>
      <c r="C59" s="7"/>
      <c r="D59" s="7"/>
      <c r="E59" s="7"/>
      <c r="F59" s="7"/>
      <c r="G59" s="7"/>
      <c r="H59" s="4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</row>
    <row r="60" spans="1:44" x14ac:dyDescent="0.25">
      <c r="A60" s="7"/>
      <c r="B60" s="7"/>
      <c r="C60" s="7"/>
      <c r="D60" s="7"/>
      <c r="E60" s="7"/>
      <c r="F60" s="7"/>
      <c r="G60" s="7"/>
      <c r="H60" s="4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</row>
    <row r="61" spans="1:44" x14ac:dyDescent="0.25">
      <c r="A61" s="7"/>
      <c r="B61" s="7"/>
      <c r="C61" s="7"/>
      <c r="D61" s="7"/>
      <c r="E61" s="7"/>
      <c r="F61" s="7"/>
      <c r="G61" s="7"/>
      <c r="H61" s="4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</row>
    <row r="62" spans="1:44" x14ac:dyDescent="0.25">
      <c r="A62" s="7"/>
      <c r="B62" s="7"/>
      <c r="C62" s="7"/>
      <c r="D62" s="7"/>
      <c r="E62" s="7"/>
      <c r="F62" s="7"/>
      <c r="G62" s="7"/>
      <c r="H62" s="4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</row>
    <row r="63" spans="1:44" x14ac:dyDescent="0.25">
      <c r="A63" s="7"/>
      <c r="B63" s="7"/>
      <c r="C63" s="7"/>
      <c r="D63" s="7"/>
      <c r="E63" s="7"/>
      <c r="F63" s="7"/>
      <c r="G63" s="7"/>
      <c r="H63" s="4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</row>
    <row r="64" spans="1:44" x14ac:dyDescent="0.25">
      <c r="A64" s="7"/>
      <c r="B64" s="7"/>
      <c r="C64" s="7"/>
      <c r="D64" s="7"/>
      <c r="E64" s="7"/>
      <c r="F64" s="7"/>
      <c r="G64" s="7"/>
      <c r="H64" s="46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</row>
    <row r="65" spans="1:44" x14ac:dyDescent="0.25">
      <c r="A65" s="7"/>
      <c r="B65" s="7"/>
      <c r="C65" s="7"/>
      <c r="D65" s="7"/>
      <c r="E65" s="7"/>
      <c r="F65" s="7"/>
      <c r="G65" s="7"/>
      <c r="H65" s="46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</row>
    <row r="66" spans="1:44" x14ac:dyDescent="0.25">
      <c r="A66" s="7"/>
      <c r="B66" s="7"/>
      <c r="C66" s="7"/>
      <c r="D66" s="7"/>
      <c r="E66" s="7"/>
      <c r="F66" s="7"/>
      <c r="G66" s="7"/>
      <c r="H66" s="4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</row>
    <row r="67" spans="1:44" x14ac:dyDescent="0.25">
      <c r="A67" s="7"/>
      <c r="B67" s="7"/>
      <c r="C67" s="7"/>
      <c r="D67" s="7"/>
      <c r="E67" s="7"/>
      <c r="F67" s="7"/>
      <c r="G67" s="7"/>
      <c r="H67" s="4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</row>
    <row r="68" spans="1:44" x14ac:dyDescent="0.25">
      <c r="A68" s="7"/>
      <c r="B68" s="7"/>
      <c r="C68" s="7"/>
      <c r="D68" s="7"/>
      <c r="E68" s="7"/>
      <c r="F68" s="7"/>
      <c r="G68" s="7"/>
      <c r="H68" s="4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</row>
    <row r="69" spans="1:44" x14ac:dyDescent="0.25">
      <c r="A69" s="7"/>
      <c r="B69" s="7"/>
      <c r="C69" s="7"/>
      <c r="D69" s="7"/>
      <c r="E69" s="7"/>
      <c r="F69" s="7"/>
      <c r="G69" s="7"/>
      <c r="H69" s="4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</row>
    <row r="70" spans="1:44" x14ac:dyDescent="0.25">
      <c r="A70" s="7"/>
      <c r="B70" s="7"/>
      <c r="C70" s="7"/>
      <c r="D70" s="7"/>
      <c r="E70" s="7"/>
      <c r="F70" s="7"/>
      <c r="G70" s="7"/>
      <c r="H70" s="4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</row>
    <row r="71" spans="1:44" x14ac:dyDescent="0.25">
      <c r="A71" s="7"/>
      <c r="B71" s="7"/>
      <c r="C71" s="7"/>
      <c r="D71" s="7"/>
      <c r="E71" s="7"/>
      <c r="F71" s="7"/>
      <c r="G71" s="7"/>
      <c r="H71" s="4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</row>
    <row r="72" spans="1:44" x14ac:dyDescent="0.25">
      <c r="A72" s="7"/>
      <c r="B72" s="7"/>
      <c r="C72" s="7"/>
      <c r="D72" s="7"/>
      <c r="E72" s="7"/>
      <c r="F72" s="7"/>
      <c r="G72" s="7"/>
      <c r="H72" s="4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</row>
    <row r="73" spans="1:44" x14ac:dyDescent="0.25">
      <c r="A73" s="7"/>
      <c r="B73" s="7"/>
      <c r="C73" s="7"/>
      <c r="D73" s="7"/>
      <c r="E73" s="7"/>
      <c r="F73" s="7"/>
      <c r="G73" s="7"/>
      <c r="H73" s="4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</row>
    <row r="74" spans="1:44" x14ac:dyDescent="0.25">
      <c r="A74" s="7"/>
      <c r="B74" s="7"/>
      <c r="C74" s="7"/>
      <c r="D74" s="7"/>
      <c r="E74" s="7"/>
      <c r="F74" s="7"/>
      <c r="G74" s="7"/>
      <c r="H74" s="46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</row>
    <row r="75" spans="1:44" x14ac:dyDescent="0.25">
      <c r="A75" s="7"/>
      <c r="B75" s="7"/>
      <c r="C75" s="7"/>
      <c r="D75" s="7"/>
      <c r="E75" s="7"/>
      <c r="F75" s="7"/>
      <c r="G75" s="7"/>
      <c r="H75" s="4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</row>
    <row r="76" spans="1:44" x14ac:dyDescent="0.25">
      <c r="A76" s="7"/>
      <c r="B76" s="7"/>
      <c r="C76" s="7"/>
      <c r="D76" s="7"/>
      <c r="E76" s="7"/>
      <c r="F76" s="7"/>
      <c r="G76" s="7"/>
      <c r="H76" s="46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</row>
    <row r="77" spans="1:44" x14ac:dyDescent="0.25">
      <c r="A77" s="7"/>
      <c r="B77" s="7"/>
      <c r="C77" s="7"/>
      <c r="D77" s="7"/>
      <c r="E77" s="7"/>
      <c r="F77" s="7"/>
      <c r="G77" s="7"/>
      <c r="H77" s="46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</row>
    <row r="78" spans="1:44" x14ac:dyDescent="0.25">
      <c r="A78" s="7"/>
      <c r="B78" s="7"/>
      <c r="C78" s="7"/>
      <c r="D78" s="7"/>
      <c r="E78" s="7"/>
      <c r="F78" s="7"/>
      <c r="G78" s="7"/>
      <c r="H78" s="46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</row>
    <row r="79" spans="1:44" x14ac:dyDescent="0.25">
      <c r="A79" s="7"/>
      <c r="B79" s="7"/>
      <c r="C79" s="7"/>
      <c r="D79" s="7"/>
      <c r="E79" s="7"/>
      <c r="F79" s="7"/>
      <c r="G79" s="7"/>
      <c r="H79" s="46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</row>
    <row r="80" spans="1:44" x14ac:dyDescent="0.25">
      <c r="A80" s="7"/>
      <c r="B80" s="7"/>
      <c r="C80" s="7"/>
      <c r="D80" s="7"/>
      <c r="E80" s="7"/>
      <c r="F80" s="7"/>
      <c r="G80" s="7"/>
      <c r="H80" s="46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</row>
    <row r="81" spans="1:44" x14ac:dyDescent="0.25">
      <c r="A81" s="7"/>
      <c r="B81" s="7"/>
      <c r="C81" s="7"/>
      <c r="D81" s="7"/>
      <c r="E81" s="7"/>
      <c r="F81" s="7"/>
      <c r="G81" s="7"/>
      <c r="H81" s="46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</row>
    <row r="82" spans="1:44" x14ac:dyDescent="0.25">
      <c r="A82" s="7"/>
      <c r="B82" s="7"/>
      <c r="C82" s="7"/>
      <c r="D82" s="7"/>
      <c r="E82" s="7"/>
      <c r="F82" s="7"/>
      <c r="G82" s="7"/>
      <c r="H82" s="46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</row>
    <row r="83" spans="1:44" x14ac:dyDescent="0.25">
      <c r="A83" s="7"/>
      <c r="B83" s="7"/>
      <c r="C83" s="7"/>
      <c r="D83" s="7"/>
      <c r="E83" s="7"/>
      <c r="F83" s="7"/>
      <c r="G83" s="7"/>
      <c r="H83" s="46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</row>
    <row r="84" spans="1:44" x14ac:dyDescent="0.25">
      <c r="A84" s="7"/>
      <c r="B84" s="7"/>
      <c r="C84" s="7"/>
      <c r="D84" s="7"/>
      <c r="E84" s="7"/>
      <c r="F84" s="7"/>
      <c r="G84" s="7"/>
      <c r="H84" s="46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</row>
    <row r="85" spans="1:44" x14ac:dyDescent="0.25">
      <c r="A85" s="7"/>
      <c r="B85" s="7"/>
      <c r="C85" s="7"/>
      <c r="D85" s="7"/>
      <c r="E85" s="7"/>
      <c r="F85" s="7"/>
      <c r="G85" s="7"/>
      <c r="H85" s="46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</row>
    <row r="86" spans="1:44" x14ac:dyDescent="0.25">
      <c r="A86" s="7"/>
      <c r="B86" s="7"/>
      <c r="C86" s="7"/>
      <c r="D86" s="7"/>
      <c r="E86" s="7"/>
      <c r="F86" s="7"/>
      <c r="G86" s="7"/>
      <c r="H86" s="46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</row>
    <row r="87" spans="1:44" x14ac:dyDescent="0.25">
      <c r="A87" s="7"/>
      <c r="B87" s="7"/>
      <c r="C87" s="7"/>
      <c r="D87" s="7"/>
      <c r="E87" s="7"/>
      <c r="F87" s="7"/>
      <c r="G87" s="7"/>
      <c r="H87" s="46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</row>
    <row r="88" spans="1:44" x14ac:dyDescent="0.25">
      <c r="A88" s="7"/>
      <c r="B88" s="7"/>
      <c r="C88" s="7"/>
      <c r="D88" s="7"/>
      <c r="E88" s="7"/>
      <c r="F88" s="7"/>
      <c r="G88" s="7"/>
      <c r="H88" s="46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</row>
    <row r="89" spans="1:44" x14ac:dyDescent="0.25">
      <c r="A89" s="7"/>
      <c r="B89" s="7"/>
      <c r="C89" s="7"/>
      <c r="D89" s="7"/>
      <c r="E89" s="7"/>
      <c r="F89" s="7"/>
      <c r="G89" s="7"/>
      <c r="H89" s="46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</row>
    <row r="90" spans="1:44" x14ac:dyDescent="0.25">
      <c r="A90" s="7"/>
      <c r="B90" s="7"/>
      <c r="C90" s="7"/>
      <c r="D90" s="7"/>
      <c r="E90" s="7"/>
      <c r="F90" s="7"/>
      <c r="G90" s="7"/>
      <c r="H90" s="46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</row>
    <row r="91" spans="1:44" x14ac:dyDescent="0.25">
      <c r="A91" s="7"/>
      <c r="B91" s="7"/>
      <c r="C91" s="7"/>
      <c r="D91" s="7"/>
      <c r="E91" s="7"/>
      <c r="F91" s="7"/>
      <c r="G91" s="7"/>
      <c r="H91" s="46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</row>
    <row r="92" spans="1:44" x14ac:dyDescent="0.25">
      <c r="A92" s="7"/>
      <c r="B92" s="7"/>
      <c r="C92" s="7"/>
      <c r="D92" s="7"/>
      <c r="E92" s="7"/>
      <c r="F92" s="7"/>
      <c r="G92" s="7"/>
      <c r="H92" s="46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</row>
    <row r="93" spans="1:44" x14ac:dyDescent="0.25">
      <c r="A93" s="7"/>
      <c r="B93" s="7"/>
      <c r="C93" s="7"/>
      <c r="D93" s="7"/>
      <c r="E93" s="7"/>
      <c r="F93" s="7"/>
      <c r="G93" s="7"/>
      <c r="H93" s="46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</row>
    <row r="94" spans="1:44" x14ac:dyDescent="0.25">
      <c r="A94" s="7"/>
      <c r="B94" s="7"/>
      <c r="C94" s="7"/>
      <c r="D94" s="7"/>
      <c r="E94" s="7"/>
      <c r="F94" s="7"/>
      <c r="G94" s="7"/>
      <c r="H94" s="46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</row>
    <row r="95" spans="1:44" x14ac:dyDescent="0.25">
      <c r="A95" s="7"/>
      <c r="B95" s="7"/>
      <c r="C95" s="7"/>
      <c r="D95" s="7"/>
      <c r="E95" s="7"/>
      <c r="F95" s="7"/>
      <c r="G95" s="7"/>
      <c r="H95" s="46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</row>
    <row r="96" spans="1:44" x14ac:dyDescent="0.25">
      <c r="A96" s="7"/>
      <c r="B96" s="7"/>
      <c r="C96" s="7"/>
      <c r="D96" s="7"/>
      <c r="E96" s="7"/>
      <c r="F96" s="7"/>
      <c r="G96" s="7"/>
      <c r="H96" s="46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</row>
    <row r="97" spans="1:44" x14ac:dyDescent="0.25">
      <c r="A97" s="7"/>
      <c r="B97" s="7"/>
      <c r="C97" s="7"/>
      <c r="D97" s="7"/>
      <c r="E97" s="7"/>
      <c r="F97" s="7"/>
      <c r="G97" s="7"/>
      <c r="H97" s="4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</row>
    <row r="98" spans="1:44" x14ac:dyDescent="0.25">
      <c r="A98" s="7"/>
      <c r="B98" s="7"/>
      <c r="C98" s="7"/>
      <c r="D98" s="7"/>
      <c r="E98" s="7"/>
      <c r="F98" s="7"/>
      <c r="G98" s="7"/>
      <c r="H98" s="46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</row>
    <row r="99" spans="1:44" x14ac:dyDescent="0.25">
      <c r="A99" s="7"/>
      <c r="B99" s="7"/>
      <c r="C99" s="7"/>
      <c r="D99" s="7"/>
      <c r="E99" s="7"/>
      <c r="F99" s="7"/>
      <c r="G99" s="7"/>
      <c r="H99" s="46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</row>
    <row r="100" spans="1:44" x14ac:dyDescent="0.25">
      <c r="A100" s="7"/>
      <c r="B100" s="7"/>
      <c r="C100" s="7"/>
      <c r="D100" s="7"/>
      <c r="E100" s="7"/>
      <c r="F100" s="7"/>
      <c r="G100" s="7"/>
      <c r="H100" s="46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</row>
    <row r="101" spans="1:44" x14ac:dyDescent="0.25">
      <c r="A101" s="7"/>
      <c r="B101" s="7"/>
      <c r="C101" s="7"/>
      <c r="D101" s="7"/>
      <c r="E101" s="7"/>
      <c r="F101" s="7"/>
      <c r="G101" s="7"/>
      <c r="H101" s="46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</row>
    <row r="102" spans="1:44" x14ac:dyDescent="0.25">
      <c r="A102" s="7"/>
      <c r="B102" s="7"/>
      <c r="C102" s="7"/>
      <c r="D102" s="7"/>
      <c r="E102" s="7"/>
      <c r="F102" s="7"/>
      <c r="G102" s="7"/>
      <c r="H102" s="46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</row>
    <row r="103" spans="1:44" x14ac:dyDescent="0.25">
      <c r="A103" s="7"/>
      <c r="B103" s="7"/>
      <c r="C103" s="7"/>
      <c r="D103" s="7"/>
      <c r="E103" s="7"/>
      <c r="F103" s="7"/>
      <c r="G103" s="7"/>
      <c r="H103" s="46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</row>
    <row r="104" spans="1:44" x14ac:dyDescent="0.25">
      <c r="A104" s="7"/>
      <c r="B104" s="7"/>
      <c r="C104" s="7"/>
      <c r="D104" s="7"/>
      <c r="E104" s="7"/>
      <c r="F104" s="7"/>
      <c r="G104" s="7"/>
      <c r="H104" s="46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</row>
    <row r="105" spans="1:44" x14ac:dyDescent="0.25">
      <c r="A105" s="7"/>
      <c r="B105" s="7"/>
      <c r="C105" s="7"/>
      <c r="D105" s="7"/>
      <c r="E105" s="7"/>
      <c r="F105" s="7"/>
      <c r="G105" s="7"/>
      <c r="H105" s="46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</row>
    <row r="106" spans="1:44" x14ac:dyDescent="0.25">
      <c r="A106" s="7"/>
      <c r="B106" s="7"/>
      <c r="C106" s="7"/>
      <c r="D106" s="7"/>
      <c r="E106" s="7"/>
      <c r="F106" s="7"/>
      <c r="G106" s="7"/>
      <c r="H106" s="46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</row>
    <row r="107" spans="1:44" x14ac:dyDescent="0.25">
      <c r="A107" s="7"/>
      <c r="B107" s="7"/>
      <c r="C107" s="7"/>
      <c r="D107" s="7"/>
      <c r="E107" s="7"/>
      <c r="F107" s="7"/>
      <c r="G107" s="7"/>
      <c r="H107" s="46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</row>
    <row r="108" spans="1:44" x14ac:dyDescent="0.25">
      <c r="A108" s="7"/>
      <c r="B108" s="7"/>
      <c r="C108" s="7"/>
      <c r="D108" s="7"/>
      <c r="E108" s="7"/>
      <c r="F108" s="7"/>
      <c r="G108" s="7"/>
      <c r="H108" s="46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</row>
    <row r="109" spans="1:44" x14ac:dyDescent="0.25">
      <c r="A109" s="7"/>
      <c r="B109" s="7"/>
      <c r="C109" s="7"/>
      <c r="D109" s="7"/>
      <c r="E109" s="7"/>
      <c r="F109" s="7"/>
      <c r="G109" s="7"/>
      <c r="H109" s="46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</row>
    <row r="110" spans="1:44" x14ac:dyDescent="0.25">
      <c r="A110" s="7"/>
      <c r="B110" s="7"/>
      <c r="C110" s="7"/>
      <c r="D110" s="7"/>
      <c r="E110" s="7"/>
      <c r="F110" s="7"/>
      <c r="G110" s="7"/>
      <c r="H110" s="46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</row>
    <row r="111" spans="1:44" x14ac:dyDescent="0.25">
      <c r="A111" s="7"/>
      <c r="B111" s="7"/>
      <c r="C111" s="7"/>
      <c r="D111" s="7"/>
      <c r="E111" s="7"/>
      <c r="F111" s="7"/>
      <c r="G111" s="7"/>
      <c r="H111" s="46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</row>
    <row r="112" spans="1:44" x14ac:dyDescent="0.25">
      <c r="A112" s="7"/>
      <c r="B112" s="7"/>
      <c r="C112" s="7"/>
      <c r="D112" s="7"/>
      <c r="E112" s="7"/>
      <c r="F112" s="7"/>
      <c r="G112" s="7"/>
      <c r="H112" s="46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</row>
    <row r="113" spans="1:44" x14ac:dyDescent="0.25">
      <c r="A113" s="7"/>
      <c r="B113" s="7"/>
      <c r="C113" s="7"/>
      <c r="D113" s="7"/>
      <c r="E113" s="7"/>
      <c r="F113" s="7"/>
      <c r="G113" s="7"/>
      <c r="H113" s="46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</row>
    <row r="114" spans="1:44" x14ac:dyDescent="0.25">
      <c r="A114" s="7"/>
      <c r="B114" s="7"/>
      <c r="C114" s="7"/>
      <c r="D114" s="7"/>
      <c r="E114" s="7"/>
      <c r="F114" s="7"/>
      <c r="G114" s="7"/>
      <c r="H114" s="46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</row>
    <row r="115" spans="1:44" x14ac:dyDescent="0.25">
      <c r="A115" s="7"/>
      <c r="B115" s="7"/>
      <c r="C115" s="7"/>
      <c r="D115" s="7"/>
      <c r="E115" s="7"/>
      <c r="F115" s="7"/>
      <c r="G115" s="7"/>
      <c r="H115" s="46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</row>
    <row r="116" spans="1:44" x14ac:dyDescent="0.25">
      <c r="A116" s="7"/>
      <c r="B116" s="7"/>
      <c r="C116" s="7"/>
      <c r="D116" s="7"/>
      <c r="E116" s="7"/>
      <c r="F116" s="7"/>
      <c r="G116" s="7"/>
      <c r="H116" s="46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</row>
    <row r="117" spans="1:44" x14ac:dyDescent="0.25">
      <c r="A117" s="7"/>
      <c r="B117" s="7"/>
      <c r="C117" s="7"/>
      <c r="D117" s="7"/>
      <c r="E117" s="7"/>
      <c r="F117" s="7"/>
      <c r="G117" s="7"/>
      <c r="H117" s="46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</row>
    <row r="118" spans="1:44" x14ac:dyDescent="0.25">
      <c r="A118" s="7"/>
      <c r="B118" s="7"/>
      <c r="C118" s="7"/>
      <c r="D118" s="7"/>
      <c r="E118" s="7"/>
      <c r="F118" s="7"/>
      <c r="G118" s="7"/>
      <c r="H118" s="46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</row>
    <row r="119" spans="1:44" x14ac:dyDescent="0.25">
      <c r="A119" s="7"/>
      <c r="B119" s="7"/>
      <c r="C119" s="7"/>
      <c r="D119" s="7"/>
      <c r="E119" s="7"/>
      <c r="F119" s="7"/>
      <c r="G119" s="7"/>
      <c r="H119" s="46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</row>
    <row r="120" spans="1:44" x14ac:dyDescent="0.25">
      <c r="A120" s="7"/>
      <c r="B120" s="7"/>
      <c r="C120" s="7"/>
      <c r="D120" s="7"/>
      <c r="E120" s="7"/>
      <c r="F120" s="7"/>
      <c r="G120" s="7"/>
      <c r="H120" s="46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</row>
    <row r="121" spans="1:44" x14ac:dyDescent="0.25">
      <c r="A121" s="7"/>
      <c r="B121" s="7"/>
      <c r="C121" s="7"/>
      <c r="D121" s="7"/>
      <c r="E121" s="7"/>
      <c r="F121" s="7"/>
      <c r="G121" s="7"/>
      <c r="H121" s="46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</row>
    <row r="122" spans="1:44" x14ac:dyDescent="0.25">
      <c r="A122" s="7"/>
      <c r="B122" s="7"/>
      <c r="C122" s="7"/>
      <c r="D122" s="7"/>
      <c r="E122" s="7"/>
      <c r="F122" s="7"/>
      <c r="G122" s="7"/>
      <c r="H122" s="46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</row>
    <row r="123" spans="1:44" x14ac:dyDescent="0.25">
      <c r="A123" s="7"/>
      <c r="B123" s="7"/>
      <c r="C123" s="7"/>
      <c r="D123" s="7"/>
      <c r="E123" s="7"/>
      <c r="F123" s="7"/>
      <c r="G123" s="7"/>
      <c r="H123" s="46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</row>
    <row r="124" spans="1:44" x14ac:dyDescent="0.25">
      <c r="A124" s="7"/>
      <c r="B124" s="7"/>
      <c r="C124" s="7"/>
      <c r="D124" s="7"/>
      <c r="E124" s="7"/>
      <c r="F124" s="7"/>
      <c r="G124" s="7"/>
      <c r="H124" s="46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</row>
    <row r="125" spans="1:44" x14ac:dyDescent="0.25">
      <c r="A125" s="7"/>
      <c r="B125" s="7"/>
      <c r="C125" s="7"/>
      <c r="D125" s="7"/>
      <c r="E125" s="7"/>
      <c r="F125" s="7"/>
      <c r="G125" s="7"/>
      <c r="H125" s="46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</row>
    <row r="126" spans="1:44" x14ac:dyDescent="0.25">
      <c r="A126" s="7"/>
      <c r="B126" s="7"/>
      <c r="C126" s="7"/>
      <c r="D126" s="7"/>
      <c r="E126" s="7"/>
      <c r="F126" s="7"/>
      <c r="G126" s="7"/>
      <c r="H126" s="46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</row>
    <row r="127" spans="1:44" x14ac:dyDescent="0.25">
      <c r="A127" s="7"/>
      <c r="B127" s="7"/>
      <c r="C127" s="7"/>
      <c r="D127" s="7"/>
      <c r="E127" s="7"/>
      <c r="F127" s="7"/>
      <c r="G127" s="7"/>
      <c r="H127" s="46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</row>
    <row r="128" spans="1:44" x14ac:dyDescent="0.25">
      <c r="A128" s="7"/>
      <c r="B128" s="7"/>
      <c r="C128" s="7"/>
      <c r="D128" s="7"/>
      <c r="E128" s="7"/>
      <c r="F128" s="7"/>
      <c r="G128" s="7"/>
      <c r="H128" s="46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</row>
    <row r="129" spans="1:44" x14ac:dyDescent="0.25">
      <c r="A129" s="7"/>
      <c r="B129" s="7"/>
      <c r="C129" s="7"/>
      <c r="D129" s="7"/>
      <c r="E129" s="7"/>
      <c r="F129" s="7"/>
      <c r="G129" s="7"/>
      <c r="H129" s="46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</row>
    <row r="130" spans="1:44" x14ac:dyDescent="0.25">
      <c r="A130" s="7"/>
      <c r="B130" s="7"/>
      <c r="C130" s="7"/>
      <c r="D130" s="7"/>
      <c r="E130" s="7"/>
      <c r="F130" s="7"/>
      <c r="G130" s="7"/>
      <c r="H130" s="46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</row>
    <row r="131" spans="1:44" x14ac:dyDescent="0.25">
      <c r="A131" s="7"/>
      <c r="B131" s="7"/>
      <c r="C131" s="7"/>
      <c r="D131" s="7"/>
      <c r="E131" s="7"/>
      <c r="F131" s="7"/>
      <c r="G131" s="7"/>
      <c r="H131" s="46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</row>
    <row r="132" spans="1:44" x14ac:dyDescent="0.25">
      <c r="A132" s="7"/>
      <c r="B132" s="7"/>
      <c r="C132" s="7"/>
      <c r="D132" s="7"/>
      <c r="E132" s="7"/>
      <c r="F132" s="7"/>
      <c r="G132" s="7"/>
      <c r="H132" s="46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</row>
    <row r="133" spans="1:44" x14ac:dyDescent="0.25">
      <c r="A133" s="7"/>
      <c r="B133" s="7"/>
      <c r="C133" s="7"/>
      <c r="D133" s="7"/>
      <c r="E133" s="7"/>
      <c r="F133" s="7"/>
      <c r="G133" s="7"/>
      <c r="H133" s="46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</row>
    <row r="134" spans="1:44" x14ac:dyDescent="0.25">
      <c r="A134" s="7"/>
      <c r="B134" s="7"/>
      <c r="C134" s="7"/>
      <c r="D134" s="7"/>
      <c r="E134" s="7"/>
      <c r="F134" s="7"/>
      <c r="G134" s="7"/>
      <c r="H134" s="46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</row>
    <row r="135" spans="1:44" x14ac:dyDescent="0.25">
      <c r="A135" s="7"/>
      <c r="B135" s="7"/>
      <c r="C135" s="7"/>
      <c r="D135" s="7"/>
      <c r="E135" s="7"/>
      <c r="F135" s="7"/>
      <c r="G135" s="7"/>
      <c r="H135" s="46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</row>
    <row r="136" spans="1:44" x14ac:dyDescent="0.25">
      <c r="A136" s="7"/>
      <c r="B136" s="7"/>
      <c r="C136" s="7"/>
      <c r="D136" s="7"/>
      <c r="E136" s="7"/>
      <c r="F136" s="7"/>
      <c r="G136" s="7"/>
      <c r="H136" s="46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</row>
    <row r="137" spans="1:44" x14ac:dyDescent="0.25">
      <c r="A137" s="7"/>
      <c r="B137" s="7"/>
      <c r="C137" s="7"/>
      <c r="D137" s="7"/>
      <c r="E137" s="7"/>
      <c r="F137" s="7"/>
      <c r="G137" s="7"/>
      <c r="H137" s="46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</row>
    <row r="138" spans="1:44" x14ac:dyDescent="0.25">
      <c r="A138" s="7"/>
      <c r="B138" s="7"/>
      <c r="C138" s="7"/>
      <c r="D138" s="7"/>
      <c r="E138" s="7"/>
      <c r="F138" s="7"/>
      <c r="G138" s="7"/>
      <c r="H138" s="46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</row>
    <row r="139" spans="1:44" x14ac:dyDescent="0.25">
      <c r="A139" s="7"/>
      <c r="B139" s="7"/>
      <c r="C139" s="7"/>
      <c r="D139" s="7"/>
      <c r="E139" s="7"/>
      <c r="F139" s="7"/>
      <c r="G139" s="7"/>
      <c r="H139" s="46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</row>
    <row r="140" spans="1:44" x14ac:dyDescent="0.25">
      <c r="A140" s="7"/>
      <c r="B140" s="7"/>
      <c r="C140" s="7"/>
      <c r="D140" s="7"/>
      <c r="E140" s="7"/>
      <c r="F140" s="7"/>
      <c r="G140" s="7"/>
      <c r="H140" s="46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</row>
    <row r="141" spans="1:44" x14ac:dyDescent="0.25">
      <c r="A141" s="7"/>
      <c r="B141" s="7"/>
      <c r="C141" s="7"/>
      <c r="D141" s="7"/>
      <c r="E141" s="7"/>
      <c r="F141" s="7"/>
      <c r="G141" s="7"/>
      <c r="H141" s="46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</row>
    <row r="142" spans="1:44" x14ac:dyDescent="0.25">
      <c r="A142" s="7"/>
      <c r="B142" s="7"/>
      <c r="C142" s="7"/>
      <c r="D142" s="7"/>
      <c r="E142" s="7"/>
      <c r="F142" s="7"/>
      <c r="G142" s="7"/>
      <c r="H142" s="46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</row>
    <row r="143" spans="1:44" x14ac:dyDescent="0.25">
      <c r="A143" s="7"/>
      <c r="B143" s="7"/>
      <c r="C143" s="7"/>
      <c r="D143" s="7"/>
      <c r="E143" s="7"/>
      <c r="F143" s="7"/>
      <c r="G143" s="7"/>
      <c r="H143" s="46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</row>
    <row r="144" spans="1:44" x14ac:dyDescent="0.25">
      <c r="A144" s="7"/>
      <c r="B144" s="7"/>
      <c r="C144" s="7"/>
      <c r="D144" s="7"/>
      <c r="E144" s="7"/>
      <c r="F144" s="7"/>
      <c r="G144" s="7"/>
      <c r="H144" s="46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</row>
    <row r="145" spans="1:44" x14ac:dyDescent="0.25">
      <c r="A145" s="7"/>
      <c r="B145" s="7"/>
      <c r="C145" s="7"/>
      <c r="D145" s="7"/>
      <c r="E145" s="7"/>
      <c r="F145" s="7"/>
      <c r="G145" s="7"/>
      <c r="H145" s="46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</row>
    <row r="146" spans="1:44" x14ac:dyDescent="0.25">
      <c r="A146" s="7"/>
      <c r="B146" s="7"/>
      <c r="C146" s="7"/>
      <c r="D146" s="7"/>
      <c r="E146" s="7"/>
      <c r="F146" s="7"/>
      <c r="G146" s="7"/>
      <c r="H146" s="46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</row>
    <row r="147" spans="1:44" x14ac:dyDescent="0.25">
      <c r="A147" s="7"/>
      <c r="B147" s="7"/>
      <c r="C147" s="7"/>
      <c r="D147" s="7"/>
      <c r="E147" s="7"/>
      <c r="F147" s="7"/>
      <c r="G147" s="7"/>
      <c r="H147" s="46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</row>
    <row r="148" spans="1:44" x14ac:dyDescent="0.25">
      <c r="A148" s="7"/>
      <c r="B148" s="7"/>
      <c r="C148" s="7"/>
      <c r="D148" s="7"/>
      <c r="E148" s="7"/>
      <c r="F148" s="7"/>
      <c r="G148" s="7"/>
      <c r="H148" s="46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</row>
    <row r="149" spans="1:44" x14ac:dyDescent="0.25">
      <c r="A149" s="7"/>
      <c r="B149" s="7"/>
      <c r="C149" s="7"/>
      <c r="D149" s="7"/>
      <c r="E149" s="7"/>
      <c r="F149" s="7"/>
      <c r="G149" s="7"/>
      <c r="H149" s="46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</row>
    <row r="150" spans="1:44" x14ac:dyDescent="0.25">
      <c r="A150" s="7"/>
      <c r="B150" s="7"/>
      <c r="C150" s="7"/>
      <c r="D150" s="7"/>
      <c r="E150" s="7"/>
      <c r="F150" s="7"/>
      <c r="G150" s="7"/>
      <c r="H150" s="46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</row>
    <row r="151" spans="1:44" x14ac:dyDescent="0.25">
      <c r="A151" s="7"/>
      <c r="B151" s="7"/>
      <c r="C151" s="7"/>
      <c r="D151" s="7"/>
      <c r="E151" s="7"/>
      <c r="F151" s="7"/>
      <c r="G151" s="7"/>
      <c r="H151" s="4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</row>
    <row r="152" spans="1:44" x14ac:dyDescent="0.25">
      <c r="A152" s="7"/>
      <c r="B152" s="7"/>
      <c r="C152" s="7"/>
      <c r="D152" s="7"/>
      <c r="E152" s="7"/>
      <c r="F152" s="7"/>
      <c r="G152" s="7"/>
      <c r="H152" s="46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</row>
    <row r="153" spans="1:44" x14ac:dyDescent="0.25">
      <c r="A153" s="7"/>
      <c r="B153" s="7"/>
      <c r="C153" s="7"/>
      <c r="D153" s="7"/>
      <c r="E153" s="7"/>
      <c r="F153" s="7"/>
      <c r="G153" s="7"/>
      <c r="H153" s="46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</row>
    <row r="154" spans="1:44" x14ac:dyDescent="0.25">
      <c r="A154" s="7"/>
      <c r="B154" s="7"/>
      <c r="C154" s="7"/>
      <c r="D154" s="7"/>
      <c r="E154" s="7"/>
      <c r="F154" s="7"/>
      <c r="G154" s="7"/>
      <c r="H154" s="46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</row>
    <row r="155" spans="1:44" x14ac:dyDescent="0.25">
      <c r="A155" s="7"/>
      <c r="B155" s="7"/>
      <c r="C155" s="7"/>
      <c r="D155" s="7"/>
      <c r="E155" s="7"/>
      <c r="F155" s="7"/>
      <c r="G155" s="7"/>
      <c r="H155" s="46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</row>
    <row r="156" spans="1:44" x14ac:dyDescent="0.25">
      <c r="A156" s="7"/>
      <c r="B156" s="7"/>
      <c r="C156" s="7"/>
      <c r="D156" s="7"/>
      <c r="E156" s="7"/>
      <c r="F156" s="7"/>
      <c r="G156" s="7"/>
      <c r="H156" s="46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</row>
    <row r="157" spans="1:44" x14ac:dyDescent="0.25">
      <c r="A157" s="7"/>
      <c r="B157" s="7"/>
      <c r="C157" s="7"/>
      <c r="D157" s="7"/>
      <c r="E157" s="7"/>
      <c r="F157" s="7"/>
      <c r="G157" s="7"/>
      <c r="H157" s="46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</row>
    <row r="158" spans="1:44" x14ac:dyDescent="0.25">
      <c r="A158" s="7"/>
      <c r="B158" s="7"/>
      <c r="C158" s="7"/>
      <c r="D158" s="7"/>
      <c r="E158" s="7"/>
      <c r="F158" s="7"/>
      <c r="G158" s="7"/>
      <c r="H158" s="46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</row>
    <row r="159" spans="1:44" x14ac:dyDescent="0.25">
      <c r="A159" s="7"/>
      <c r="B159" s="7"/>
      <c r="C159" s="7"/>
      <c r="D159" s="7"/>
      <c r="E159" s="7"/>
      <c r="F159" s="7"/>
      <c r="G159" s="7"/>
      <c r="H159" s="46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</row>
    <row r="160" spans="1:44" x14ac:dyDescent="0.25">
      <c r="A160" s="7"/>
      <c r="B160" s="7"/>
      <c r="C160" s="7"/>
      <c r="D160" s="7"/>
      <c r="E160" s="7"/>
      <c r="F160" s="7"/>
      <c r="G160" s="7"/>
      <c r="H160" s="46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</row>
    <row r="161" spans="1:44" x14ac:dyDescent="0.25">
      <c r="A161" s="7"/>
      <c r="B161" s="7"/>
      <c r="C161" s="7"/>
      <c r="D161" s="7"/>
      <c r="E161" s="7"/>
      <c r="F161" s="7"/>
      <c r="G161" s="7"/>
      <c r="H161" s="46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</row>
    <row r="162" spans="1:44" x14ac:dyDescent="0.25">
      <c r="A162" s="7"/>
      <c r="B162" s="7"/>
      <c r="C162" s="7"/>
      <c r="D162" s="7"/>
      <c r="E162" s="7"/>
      <c r="F162" s="7"/>
      <c r="G162" s="7"/>
      <c r="H162" s="46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</row>
    <row r="163" spans="1:44" x14ac:dyDescent="0.25">
      <c r="A163" s="7"/>
      <c r="B163" s="7"/>
      <c r="C163" s="7"/>
      <c r="D163" s="7"/>
      <c r="E163" s="7"/>
      <c r="F163" s="7"/>
      <c r="G163" s="7"/>
      <c r="H163" s="46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</row>
    <row r="164" spans="1:44" x14ac:dyDescent="0.25">
      <c r="A164" s="7"/>
      <c r="B164" s="7"/>
      <c r="C164" s="7"/>
      <c r="D164" s="7"/>
      <c r="E164" s="7"/>
      <c r="F164" s="7"/>
      <c r="G164" s="7"/>
      <c r="H164" s="46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</row>
    <row r="165" spans="1:44" x14ac:dyDescent="0.25">
      <c r="A165" s="7"/>
      <c r="B165" s="7"/>
      <c r="C165" s="7"/>
      <c r="D165" s="7"/>
      <c r="E165" s="7"/>
      <c r="F165" s="7"/>
      <c r="G165" s="7"/>
      <c r="H165" s="46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</row>
    <row r="166" spans="1:44" x14ac:dyDescent="0.25">
      <c r="A166" s="7"/>
      <c r="B166" s="7"/>
      <c r="C166" s="7"/>
      <c r="D166" s="7"/>
      <c r="E166" s="7"/>
      <c r="F166" s="7"/>
      <c r="G166" s="7"/>
      <c r="H166" s="46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</row>
    <row r="167" spans="1:44" x14ac:dyDescent="0.25">
      <c r="A167" s="7"/>
      <c r="B167" s="7"/>
      <c r="C167" s="7"/>
      <c r="D167" s="7"/>
      <c r="E167" s="7"/>
      <c r="F167" s="7"/>
      <c r="G167" s="7"/>
      <c r="H167" s="46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</row>
    <row r="168" spans="1:44" x14ac:dyDescent="0.25">
      <c r="A168" s="7"/>
      <c r="B168" s="7"/>
      <c r="C168" s="7"/>
      <c r="D168" s="7"/>
      <c r="E168" s="7"/>
      <c r="F168" s="7"/>
      <c r="G168" s="7"/>
      <c r="H168" s="46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</row>
    <row r="169" spans="1:44" x14ac:dyDescent="0.25">
      <c r="A169" s="7"/>
      <c r="B169" s="7"/>
      <c r="C169" s="7"/>
      <c r="D169" s="7"/>
      <c r="E169" s="7"/>
      <c r="F169" s="7"/>
      <c r="G169" s="7"/>
      <c r="H169" s="46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</row>
    <row r="170" spans="1:44" x14ac:dyDescent="0.25">
      <c r="A170" s="7"/>
      <c r="B170" s="7"/>
      <c r="C170" s="7"/>
      <c r="D170" s="7"/>
      <c r="E170" s="7"/>
      <c r="F170" s="7"/>
      <c r="G170" s="7"/>
      <c r="H170" s="46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</row>
    <row r="171" spans="1:44" x14ac:dyDescent="0.25">
      <c r="A171" s="7"/>
      <c r="B171" s="7"/>
      <c r="C171" s="7"/>
      <c r="D171" s="7"/>
      <c r="E171" s="7"/>
      <c r="F171" s="7"/>
      <c r="G171" s="7"/>
      <c r="H171" s="46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</row>
    <row r="172" spans="1:44" x14ac:dyDescent="0.25">
      <c r="A172" s="7"/>
      <c r="B172" s="7"/>
      <c r="C172" s="7"/>
      <c r="D172" s="7"/>
      <c r="E172" s="7"/>
      <c r="F172" s="7"/>
      <c r="G172" s="7"/>
      <c r="H172" s="46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</row>
    <row r="173" spans="1:44" x14ac:dyDescent="0.25">
      <c r="A173" s="7"/>
      <c r="B173" s="7"/>
      <c r="C173" s="7"/>
      <c r="D173" s="7"/>
      <c r="E173" s="7"/>
      <c r="F173" s="7"/>
      <c r="G173" s="7"/>
      <c r="H173" s="46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</row>
    <row r="174" spans="1:44" x14ac:dyDescent="0.25">
      <c r="A174" s="7"/>
      <c r="B174" s="7"/>
      <c r="C174" s="7"/>
      <c r="D174" s="7"/>
      <c r="E174" s="7"/>
      <c r="F174" s="7"/>
      <c r="G174" s="7"/>
      <c r="H174" s="46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</row>
    <row r="175" spans="1:44" x14ac:dyDescent="0.25">
      <c r="A175" s="7"/>
      <c r="B175" s="7"/>
      <c r="C175" s="7"/>
      <c r="D175" s="7"/>
      <c r="E175" s="7"/>
      <c r="F175" s="7"/>
      <c r="G175" s="7"/>
      <c r="H175" s="46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</row>
    <row r="176" spans="1:44" x14ac:dyDescent="0.25">
      <c r="A176" s="7"/>
      <c r="B176" s="7"/>
      <c r="C176" s="7"/>
      <c r="D176" s="7"/>
      <c r="E176" s="7"/>
      <c r="F176" s="7"/>
      <c r="G176" s="7"/>
      <c r="H176" s="46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</row>
    <row r="177" spans="1:44" x14ac:dyDescent="0.25">
      <c r="A177" s="7"/>
      <c r="B177" s="7"/>
      <c r="C177" s="7"/>
      <c r="D177" s="7"/>
      <c r="E177" s="7"/>
      <c r="F177" s="7"/>
      <c r="G177" s="7"/>
      <c r="H177" s="46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</row>
    <row r="178" spans="1:44" x14ac:dyDescent="0.25">
      <c r="A178" s="7"/>
      <c r="B178" s="7"/>
      <c r="C178" s="7"/>
      <c r="D178" s="7"/>
      <c r="E178" s="7"/>
      <c r="F178" s="7"/>
      <c r="G178" s="7"/>
      <c r="H178" s="46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</row>
    <row r="179" spans="1:44" x14ac:dyDescent="0.25">
      <c r="A179" s="7"/>
      <c r="B179" s="7"/>
      <c r="C179" s="7"/>
      <c r="D179" s="7"/>
      <c r="E179" s="7"/>
      <c r="F179" s="7"/>
      <c r="G179" s="7"/>
      <c r="H179" s="46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</row>
    <row r="180" spans="1:44" x14ac:dyDescent="0.25">
      <c r="A180" s="7"/>
      <c r="B180" s="7"/>
      <c r="C180" s="7"/>
      <c r="D180" s="7"/>
      <c r="E180" s="7"/>
      <c r="F180" s="7"/>
      <c r="G180" s="7"/>
      <c r="H180" s="46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</row>
    <row r="181" spans="1:44" x14ac:dyDescent="0.25">
      <c r="A181" s="7"/>
      <c r="B181" s="7"/>
      <c r="C181" s="7"/>
      <c r="D181" s="7"/>
      <c r="E181" s="7"/>
      <c r="F181" s="7"/>
      <c r="G181" s="7"/>
      <c r="H181" s="46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</row>
    <row r="182" spans="1:44" x14ac:dyDescent="0.25">
      <c r="A182" s="7"/>
      <c r="B182" s="7"/>
      <c r="C182" s="7"/>
      <c r="D182" s="7"/>
      <c r="E182" s="7"/>
      <c r="F182" s="7"/>
      <c r="G182" s="7"/>
      <c r="H182" s="46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</row>
    <row r="183" spans="1:44" x14ac:dyDescent="0.25">
      <c r="A183" s="7"/>
      <c r="B183" s="7"/>
      <c r="C183" s="7"/>
      <c r="D183" s="7"/>
      <c r="E183" s="7"/>
      <c r="F183" s="7"/>
      <c r="G183" s="7"/>
      <c r="H183" s="46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</row>
    <row r="184" spans="1:44" x14ac:dyDescent="0.25">
      <c r="A184" s="7"/>
      <c r="B184" s="7"/>
      <c r="C184" s="7"/>
      <c r="D184" s="7"/>
      <c r="E184" s="7"/>
      <c r="F184" s="7"/>
      <c r="G184" s="7"/>
      <c r="H184" s="46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</row>
    <row r="185" spans="1:44" x14ac:dyDescent="0.25">
      <c r="A185" s="7"/>
      <c r="B185" s="7"/>
      <c r="C185" s="7"/>
      <c r="D185" s="7"/>
      <c r="E185" s="7"/>
      <c r="F185" s="7"/>
      <c r="G185" s="7"/>
      <c r="H185" s="46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</row>
    <row r="186" spans="1:44" x14ac:dyDescent="0.25">
      <c r="A186" s="7"/>
      <c r="B186" s="7"/>
      <c r="C186" s="7"/>
      <c r="D186" s="7"/>
      <c r="E186" s="7"/>
      <c r="F186" s="7"/>
      <c r="G186" s="7"/>
      <c r="H186" s="46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</row>
    <row r="187" spans="1:44" x14ac:dyDescent="0.25">
      <c r="A187" s="7"/>
      <c r="B187" s="7"/>
      <c r="C187" s="7"/>
      <c r="D187" s="7"/>
      <c r="E187" s="7"/>
      <c r="F187" s="7"/>
      <c r="G187" s="7"/>
      <c r="H187" s="46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</row>
    <row r="188" spans="1:44" x14ac:dyDescent="0.25">
      <c r="A188" s="7"/>
      <c r="B188" s="7"/>
      <c r="C188" s="7"/>
      <c r="D188" s="7"/>
      <c r="E188" s="7"/>
      <c r="F188" s="7"/>
      <c r="G188" s="7"/>
      <c r="H188" s="46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</row>
    <row r="189" spans="1:44" x14ac:dyDescent="0.25">
      <c r="A189" s="7"/>
      <c r="B189" s="7"/>
      <c r="C189" s="7"/>
      <c r="D189" s="7"/>
      <c r="E189" s="7"/>
      <c r="F189" s="7"/>
      <c r="G189" s="7"/>
      <c r="H189" s="46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</row>
    <row r="190" spans="1:44" x14ac:dyDescent="0.25">
      <c r="A190" s="7"/>
      <c r="B190" s="7"/>
      <c r="C190" s="7"/>
      <c r="D190" s="7"/>
      <c r="E190" s="7"/>
      <c r="F190" s="7"/>
      <c r="G190" s="7"/>
      <c r="H190" s="46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</row>
    <row r="191" spans="1:44" x14ac:dyDescent="0.25">
      <c r="A191" s="7"/>
      <c r="B191" s="7"/>
      <c r="C191" s="7"/>
      <c r="D191" s="7"/>
      <c r="E191" s="7"/>
      <c r="F191" s="7"/>
      <c r="G191" s="7"/>
      <c r="H191" s="46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</row>
    <row r="192" spans="1:44" x14ac:dyDescent="0.25">
      <c r="A192" s="7"/>
      <c r="B192" s="7"/>
      <c r="C192" s="7"/>
      <c r="D192" s="7"/>
      <c r="E192" s="7"/>
      <c r="F192" s="7"/>
      <c r="G192" s="7"/>
      <c r="H192" s="46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</row>
    <row r="193" spans="1:44" x14ac:dyDescent="0.25">
      <c r="A193" s="7"/>
      <c r="B193" s="7"/>
      <c r="C193" s="7"/>
      <c r="D193" s="7"/>
      <c r="E193" s="7"/>
      <c r="F193" s="7"/>
      <c r="G193" s="7"/>
      <c r="H193" s="46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</row>
    <row r="194" spans="1:44" x14ac:dyDescent="0.25">
      <c r="A194" s="7"/>
      <c r="B194" s="7"/>
      <c r="C194" s="7"/>
      <c r="D194" s="7"/>
      <c r="E194" s="7"/>
      <c r="F194" s="7"/>
      <c r="G194" s="7"/>
      <c r="H194" s="46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</row>
    <row r="195" spans="1:44" x14ac:dyDescent="0.25">
      <c r="A195" s="7"/>
      <c r="B195" s="7"/>
      <c r="C195" s="7"/>
      <c r="D195" s="7"/>
      <c r="E195" s="7"/>
      <c r="F195" s="7"/>
      <c r="G195" s="7"/>
      <c r="H195" s="46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</row>
    <row r="196" spans="1:44" x14ac:dyDescent="0.25">
      <c r="A196" s="7"/>
      <c r="B196" s="7"/>
      <c r="C196" s="7"/>
      <c r="D196" s="7"/>
      <c r="E196" s="7"/>
      <c r="F196" s="7"/>
      <c r="G196" s="7"/>
      <c r="H196" s="46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</row>
    <row r="197" spans="1:44" x14ac:dyDescent="0.25">
      <c r="A197" s="7"/>
      <c r="B197" s="7"/>
      <c r="C197" s="7"/>
      <c r="D197" s="7"/>
      <c r="E197" s="7"/>
      <c r="F197" s="7"/>
      <c r="G197" s="7"/>
      <c r="H197" s="46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</row>
    <row r="198" spans="1:44" x14ac:dyDescent="0.25">
      <c r="A198" s="7"/>
      <c r="B198" s="7"/>
      <c r="C198" s="7"/>
      <c r="D198" s="7"/>
      <c r="E198" s="7"/>
      <c r="F198" s="7"/>
      <c r="G198" s="7"/>
      <c r="H198" s="46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</row>
    <row r="199" spans="1:44" x14ac:dyDescent="0.25">
      <c r="A199" s="7"/>
      <c r="B199" s="7"/>
      <c r="C199" s="7"/>
      <c r="D199" s="7"/>
      <c r="E199" s="7"/>
      <c r="F199" s="7"/>
      <c r="G199" s="7"/>
      <c r="H199" s="46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</row>
    <row r="200" spans="1:44" x14ac:dyDescent="0.25">
      <c r="A200" s="7"/>
      <c r="B200" s="7"/>
      <c r="C200" s="7"/>
      <c r="D200" s="7"/>
      <c r="E200" s="7"/>
      <c r="F200" s="7"/>
      <c r="G200" s="7"/>
      <c r="H200" s="46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</row>
    <row r="201" spans="1:44" x14ac:dyDescent="0.25">
      <c r="A201" s="7"/>
      <c r="B201" s="7"/>
      <c r="C201" s="7"/>
      <c r="D201" s="7"/>
      <c r="E201" s="7"/>
      <c r="F201" s="7"/>
      <c r="G201" s="7"/>
      <c r="H201" s="46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</row>
    <row r="202" spans="1:44" x14ac:dyDescent="0.25">
      <c r="A202" s="7"/>
      <c r="B202" s="7"/>
      <c r="C202" s="7"/>
      <c r="D202" s="7"/>
      <c r="E202" s="7"/>
      <c r="F202" s="7"/>
      <c r="G202" s="7"/>
      <c r="H202" s="46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</row>
    <row r="203" spans="1:44" x14ac:dyDescent="0.25">
      <c r="A203" s="7"/>
      <c r="B203" s="7"/>
      <c r="C203" s="7"/>
      <c r="D203" s="7"/>
      <c r="E203" s="7"/>
      <c r="F203" s="7"/>
      <c r="G203" s="7"/>
      <c r="H203" s="46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</row>
    <row r="204" spans="1:44" x14ac:dyDescent="0.25">
      <c r="A204" s="7"/>
      <c r="B204" s="7"/>
      <c r="C204" s="7"/>
      <c r="D204" s="7"/>
      <c r="E204" s="7"/>
      <c r="F204" s="7"/>
      <c r="G204" s="7"/>
      <c r="H204" s="46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</row>
    <row r="205" spans="1:44" x14ac:dyDescent="0.25">
      <c r="A205" s="7"/>
      <c r="B205" s="7"/>
      <c r="C205" s="7"/>
      <c r="D205" s="7"/>
      <c r="E205" s="7"/>
      <c r="F205" s="7"/>
      <c r="G205" s="7"/>
      <c r="H205" s="4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</row>
    <row r="206" spans="1:44" x14ac:dyDescent="0.25">
      <c r="A206" s="7"/>
      <c r="B206" s="7"/>
      <c r="C206" s="7"/>
      <c r="D206" s="7"/>
      <c r="E206" s="7"/>
      <c r="F206" s="7"/>
      <c r="G206" s="7"/>
      <c r="H206" s="46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</row>
    <row r="207" spans="1:44" x14ac:dyDescent="0.25">
      <c r="A207" s="7"/>
      <c r="B207" s="7"/>
      <c r="C207" s="7"/>
      <c r="D207" s="7"/>
      <c r="E207" s="7"/>
      <c r="F207" s="7"/>
      <c r="G207" s="7"/>
      <c r="H207" s="46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</row>
    <row r="208" spans="1:44" x14ac:dyDescent="0.25">
      <c r="A208" s="7"/>
      <c r="B208" s="7"/>
      <c r="C208" s="7"/>
      <c r="D208" s="7"/>
      <c r="E208" s="7"/>
      <c r="F208" s="7"/>
      <c r="G208" s="7"/>
      <c r="H208" s="46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</row>
    <row r="209" spans="1:44" x14ac:dyDescent="0.25">
      <c r="A209" s="7"/>
      <c r="B209" s="7"/>
      <c r="C209" s="7"/>
      <c r="D209" s="7"/>
      <c r="E209" s="7"/>
      <c r="F209" s="7"/>
      <c r="G209" s="7"/>
      <c r="H209" s="46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</row>
    <row r="210" spans="1:44" x14ac:dyDescent="0.25">
      <c r="A210" s="7"/>
      <c r="B210" s="7"/>
      <c r="C210" s="7"/>
      <c r="D210" s="7"/>
      <c r="E210" s="7"/>
      <c r="F210" s="7"/>
      <c r="G210" s="7"/>
      <c r="H210" s="46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</row>
    <row r="211" spans="1:44" x14ac:dyDescent="0.25">
      <c r="A211" s="7"/>
      <c r="B211" s="7"/>
      <c r="C211" s="7"/>
      <c r="D211" s="7"/>
      <c r="E211" s="7"/>
      <c r="F211" s="7"/>
      <c r="G211" s="7"/>
      <c r="H211" s="46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</row>
    <row r="212" spans="1:44" x14ac:dyDescent="0.25">
      <c r="A212" s="7"/>
      <c r="B212" s="7"/>
      <c r="C212" s="7"/>
      <c r="D212" s="7"/>
      <c r="E212" s="7"/>
      <c r="F212" s="7"/>
      <c r="G212" s="7"/>
      <c r="H212" s="46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</row>
    <row r="213" spans="1:44" x14ac:dyDescent="0.25">
      <c r="A213" s="7"/>
      <c r="B213" s="7"/>
      <c r="C213" s="7"/>
      <c r="D213" s="7"/>
      <c r="E213" s="7"/>
      <c r="F213" s="7"/>
      <c r="G213" s="7"/>
      <c r="H213" s="46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</row>
    <row r="214" spans="1:44" x14ac:dyDescent="0.25">
      <c r="A214" s="7"/>
      <c r="B214" s="7"/>
      <c r="C214" s="7"/>
      <c r="D214" s="7"/>
      <c r="E214" s="7"/>
      <c r="F214" s="7"/>
      <c r="G214" s="7"/>
      <c r="H214" s="46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</row>
    <row r="215" spans="1:44" x14ac:dyDescent="0.25">
      <c r="A215" s="7"/>
      <c r="B215" s="7"/>
      <c r="C215" s="7"/>
      <c r="D215" s="7"/>
      <c r="E215" s="7"/>
      <c r="F215" s="7"/>
      <c r="G215" s="7"/>
      <c r="H215" s="46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</row>
    <row r="216" spans="1:44" x14ac:dyDescent="0.25">
      <c r="A216" s="7"/>
      <c r="B216" s="7"/>
      <c r="C216" s="7"/>
      <c r="D216" s="7"/>
      <c r="E216" s="7"/>
      <c r="F216" s="7"/>
      <c r="G216" s="7"/>
      <c r="H216" s="46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</row>
    <row r="217" spans="1:44" x14ac:dyDescent="0.25">
      <c r="A217" s="7"/>
      <c r="B217" s="7"/>
      <c r="C217" s="7"/>
      <c r="D217" s="7"/>
      <c r="E217" s="7"/>
      <c r="F217" s="7"/>
      <c r="G217" s="7"/>
      <c r="H217" s="46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</row>
    <row r="218" spans="1:44" x14ac:dyDescent="0.25">
      <c r="A218" s="7"/>
      <c r="B218" s="7"/>
      <c r="C218" s="7"/>
      <c r="D218" s="7"/>
      <c r="E218" s="7"/>
      <c r="F218" s="7"/>
      <c r="G218" s="7"/>
      <c r="H218" s="46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</row>
    <row r="219" spans="1:44" x14ac:dyDescent="0.25">
      <c r="A219" s="7"/>
      <c r="B219" s="7"/>
      <c r="C219" s="7"/>
      <c r="D219" s="7"/>
      <c r="E219" s="7"/>
      <c r="F219" s="7"/>
      <c r="G219" s="7"/>
      <c r="H219" s="46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</row>
    <row r="220" spans="1:44" x14ac:dyDescent="0.25">
      <c r="A220" s="7"/>
      <c r="B220" s="7"/>
      <c r="C220" s="7"/>
      <c r="D220" s="7"/>
      <c r="E220" s="7"/>
      <c r="F220" s="7"/>
      <c r="G220" s="7"/>
      <c r="H220" s="46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</row>
    <row r="221" spans="1:44" x14ac:dyDescent="0.25">
      <c r="A221" s="7"/>
      <c r="B221" s="7"/>
      <c r="C221" s="7"/>
      <c r="D221" s="7"/>
      <c r="E221" s="7"/>
      <c r="F221" s="7"/>
      <c r="G221" s="7"/>
      <c r="H221" s="46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</row>
    <row r="222" spans="1:44" x14ac:dyDescent="0.25">
      <c r="A222" s="7"/>
      <c r="B222" s="7"/>
      <c r="C222" s="7"/>
      <c r="D222" s="7"/>
      <c r="E222" s="7"/>
      <c r="F222" s="7"/>
      <c r="G222" s="7"/>
      <c r="H222" s="46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</row>
    <row r="223" spans="1:44" x14ac:dyDescent="0.25">
      <c r="A223" s="7"/>
      <c r="B223" s="7"/>
      <c r="C223" s="7"/>
      <c r="D223" s="7"/>
      <c r="E223" s="7"/>
      <c r="F223" s="7"/>
      <c r="G223" s="7"/>
      <c r="H223" s="46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</row>
    <row r="224" spans="1:44" x14ac:dyDescent="0.25">
      <c r="A224" s="7"/>
      <c r="B224" s="7"/>
      <c r="C224" s="7"/>
      <c r="D224" s="7"/>
      <c r="E224" s="7"/>
      <c r="F224" s="7"/>
      <c r="G224" s="7"/>
      <c r="H224" s="46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</row>
    <row r="225" spans="1:44" x14ac:dyDescent="0.25">
      <c r="A225" s="7"/>
      <c r="B225" s="7"/>
      <c r="C225" s="7"/>
      <c r="D225" s="7"/>
      <c r="E225" s="7"/>
      <c r="F225" s="7"/>
      <c r="G225" s="7"/>
      <c r="H225" s="46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</row>
    <row r="226" spans="1:44" x14ac:dyDescent="0.25">
      <c r="A226" s="7"/>
      <c r="B226" s="7"/>
      <c r="C226" s="7"/>
      <c r="D226" s="7"/>
      <c r="E226" s="7"/>
      <c r="F226" s="7"/>
      <c r="G226" s="7"/>
      <c r="H226" s="46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</row>
    <row r="227" spans="1:44" x14ac:dyDescent="0.25">
      <c r="A227" s="7"/>
      <c r="B227" s="7"/>
      <c r="C227" s="7"/>
      <c r="D227" s="7"/>
      <c r="E227" s="7"/>
      <c r="F227" s="7"/>
      <c r="G227" s="7"/>
      <c r="H227" s="46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</row>
    <row r="228" spans="1:44" x14ac:dyDescent="0.25">
      <c r="A228" s="7"/>
      <c r="B228" s="7"/>
      <c r="C228" s="7"/>
      <c r="D228" s="7"/>
      <c r="E228" s="7"/>
      <c r="F228" s="7"/>
      <c r="G228" s="7"/>
      <c r="H228" s="46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</row>
    <row r="229" spans="1:44" x14ac:dyDescent="0.25">
      <c r="A229" s="7"/>
      <c r="B229" s="7"/>
      <c r="C229" s="7"/>
      <c r="D229" s="7"/>
      <c r="E229" s="7"/>
      <c r="F229" s="7"/>
      <c r="G229" s="7"/>
      <c r="H229" s="46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</row>
    <row r="230" spans="1:44" x14ac:dyDescent="0.25">
      <c r="A230" s="7"/>
      <c r="B230" s="7"/>
      <c r="C230" s="7"/>
      <c r="D230" s="7"/>
      <c r="E230" s="7"/>
      <c r="F230" s="7"/>
      <c r="G230" s="7"/>
      <c r="H230" s="46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</row>
    <row r="231" spans="1:44" x14ac:dyDescent="0.25">
      <c r="A231" s="7"/>
      <c r="B231" s="7"/>
      <c r="C231" s="7"/>
      <c r="D231" s="7"/>
      <c r="E231" s="7"/>
      <c r="F231" s="7"/>
      <c r="G231" s="7"/>
      <c r="H231" s="46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</row>
    <row r="232" spans="1:44" x14ac:dyDescent="0.25">
      <c r="A232" s="7"/>
      <c r="B232" s="7"/>
      <c r="C232" s="7"/>
      <c r="D232" s="7"/>
      <c r="E232" s="7"/>
      <c r="F232" s="7"/>
      <c r="G232" s="7"/>
      <c r="H232" s="46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</row>
    <row r="233" spans="1:44" x14ac:dyDescent="0.25">
      <c r="A233" s="7"/>
      <c r="B233" s="7"/>
      <c r="C233" s="7"/>
      <c r="D233" s="7"/>
      <c r="E233" s="7"/>
      <c r="F233" s="7"/>
      <c r="G233" s="7"/>
      <c r="H233" s="46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</row>
    <row r="234" spans="1:44" x14ac:dyDescent="0.25">
      <c r="A234" s="7"/>
      <c r="B234" s="7"/>
      <c r="C234" s="7"/>
      <c r="D234" s="7"/>
      <c r="E234" s="7"/>
      <c r="F234" s="7"/>
      <c r="G234" s="7"/>
      <c r="H234" s="46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</row>
    <row r="235" spans="1:44" x14ac:dyDescent="0.25">
      <c r="A235" s="7"/>
      <c r="B235" s="7"/>
      <c r="C235" s="7"/>
      <c r="D235" s="7"/>
      <c r="E235" s="7"/>
      <c r="F235" s="7"/>
      <c r="G235" s="7"/>
      <c r="H235" s="46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</row>
    <row r="236" spans="1:44" x14ac:dyDescent="0.25">
      <c r="A236" s="7"/>
      <c r="B236" s="7"/>
      <c r="C236" s="7"/>
      <c r="D236" s="7"/>
      <c r="E236" s="7"/>
      <c r="F236" s="7"/>
      <c r="G236" s="7"/>
      <c r="H236" s="46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</row>
    <row r="237" spans="1:44" x14ac:dyDescent="0.25">
      <c r="A237" s="7"/>
      <c r="B237" s="7"/>
      <c r="C237" s="7"/>
      <c r="D237" s="7"/>
      <c r="E237" s="7"/>
      <c r="F237" s="7"/>
      <c r="G237" s="7"/>
      <c r="H237" s="46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</row>
    <row r="238" spans="1:44" x14ac:dyDescent="0.25">
      <c r="A238" s="7"/>
      <c r="B238" s="7"/>
      <c r="C238" s="7"/>
      <c r="D238" s="7"/>
      <c r="E238" s="7"/>
      <c r="F238" s="7"/>
      <c r="G238" s="7"/>
      <c r="H238" s="46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</row>
    <row r="239" spans="1:44" x14ac:dyDescent="0.25">
      <c r="A239" s="7"/>
      <c r="B239" s="7"/>
      <c r="C239" s="7"/>
      <c r="D239" s="7"/>
      <c r="E239" s="7"/>
      <c r="F239" s="7"/>
      <c r="G239" s="7"/>
      <c r="H239" s="46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</row>
    <row r="240" spans="1:44" x14ac:dyDescent="0.25">
      <c r="A240" s="7"/>
      <c r="B240" s="7"/>
      <c r="C240" s="7"/>
      <c r="D240" s="7"/>
      <c r="E240" s="7"/>
      <c r="F240" s="7"/>
      <c r="G240" s="7"/>
      <c r="H240" s="46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</row>
    <row r="241" spans="1:44" x14ac:dyDescent="0.25">
      <c r="A241" s="7"/>
      <c r="B241" s="7"/>
      <c r="C241" s="7"/>
      <c r="D241" s="7"/>
      <c r="E241" s="7"/>
      <c r="F241" s="7"/>
      <c r="G241" s="7"/>
      <c r="H241" s="46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</row>
    <row r="242" spans="1:44" x14ac:dyDescent="0.25">
      <c r="A242" s="7"/>
      <c r="B242" s="7"/>
      <c r="C242" s="7"/>
      <c r="D242" s="7"/>
      <c r="E242" s="7"/>
      <c r="F242" s="7"/>
      <c r="G242" s="7"/>
      <c r="H242" s="46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</row>
    <row r="243" spans="1:44" x14ac:dyDescent="0.25">
      <c r="A243" s="7"/>
      <c r="B243" s="7"/>
      <c r="C243" s="7"/>
      <c r="D243" s="7"/>
      <c r="E243" s="7"/>
      <c r="F243" s="7"/>
      <c r="G243" s="7"/>
      <c r="H243" s="46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</row>
    <row r="244" spans="1:44" x14ac:dyDescent="0.25">
      <c r="A244" s="7"/>
      <c r="B244" s="7"/>
      <c r="C244" s="7"/>
      <c r="D244" s="7"/>
      <c r="E244" s="7"/>
      <c r="F244" s="7"/>
      <c r="G244" s="7"/>
      <c r="H244" s="46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</row>
    <row r="245" spans="1:44" x14ac:dyDescent="0.25">
      <c r="A245" s="7"/>
      <c r="B245" s="7"/>
      <c r="C245" s="7"/>
      <c r="D245" s="7"/>
      <c r="E245" s="7"/>
      <c r="F245" s="7"/>
      <c r="G245" s="7"/>
      <c r="H245" s="46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</row>
    <row r="246" spans="1:44" x14ac:dyDescent="0.25">
      <c r="A246" s="7"/>
      <c r="B246" s="7"/>
      <c r="C246" s="7"/>
      <c r="D246" s="7"/>
      <c r="E246" s="7"/>
      <c r="F246" s="7"/>
      <c r="G246" s="7"/>
      <c r="H246" s="46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</row>
    <row r="247" spans="1:44" x14ac:dyDescent="0.25">
      <c r="A247" s="7"/>
      <c r="B247" s="7"/>
      <c r="C247" s="7"/>
      <c r="D247" s="7"/>
      <c r="E247" s="7"/>
      <c r="F247" s="7"/>
      <c r="G247" s="7"/>
      <c r="H247" s="46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</row>
    <row r="248" spans="1:44" x14ac:dyDescent="0.25">
      <c r="A248" s="7"/>
      <c r="B248" s="7"/>
      <c r="C248" s="7"/>
      <c r="D248" s="7"/>
      <c r="E248" s="7"/>
      <c r="F248" s="7"/>
      <c r="G248" s="7"/>
      <c r="H248" s="46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</row>
    <row r="249" spans="1:44" x14ac:dyDescent="0.25">
      <c r="A249" s="7"/>
      <c r="B249" s="7"/>
      <c r="C249" s="7"/>
      <c r="D249" s="7"/>
      <c r="E249" s="7"/>
      <c r="F249" s="7"/>
      <c r="G249" s="7"/>
      <c r="H249" s="46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</row>
    <row r="250" spans="1:44" x14ac:dyDescent="0.25">
      <c r="A250" s="7"/>
      <c r="B250" s="7"/>
      <c r="C250" s="7"/>
      <c r="D250" s="7"/>
      <c r="E250" s="7"/>
      <c r="F250" s="7"/>
      <c r="G250" s="7"/>
      <c r="H250" s="46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</row>
  </sheetData>
  <sheetProtection password="EC23" sheet="1" objects="1" scenarios="1"/>
  <conditionalFormatting sqref="C7">
    <cfRule type="expression" dxfId="129" priority="44">
      <formula>AND(C7="Segundo",MONTH(H7)&lt;4)</formula>
    </cfRule>
    <cfRule type="expression" dxfId="128" priority="45">
      <formula>AND(C7="Tercer",MONTH(H7)&lt;7)</formula>
    </cfRule>
    <cfRule type="expression" dxfId="127" priority="99">
      <formula>AND(C7="Cuarto",MONTH(H7)&lt;10)</formula>
    </cfRule>
  </conditionalFormatting>
  <conditionalFormatting sqref="G8">
    <cfRule type="expression" dxfId="126" priority="95">
      <formula>AND(ISNUMBER($B$8),$G$8="")</formula>
    </cfRule>
  </conditionalFormatting>
  <conditionalFormatting sqref="G9">
    <cfRule type="expression" dxfId="125" priority="94">
      <formula>AND(ISNUMBER($B$9),$G$9="")</formula>
    </cfRule>
  </conditionalFormatting>
  <conditionalFormatting sqref="G7">
    <cfRule type="expression" dxfId="124" priority="93">
      <formula>AND(ISNUMBER($B$7),$G$7="")</formula>
    </cfRule>
  </conditionalFormatting>
  <conditionalFormatting sqref="G6">
    <cfRule type="expression" dxfId="123" priority="92">
      <formula>AND(ISNUMBER($B$6),$G$6="")</formula>
    </cfRule>
  </conditionalFormatting>
  <conditionalFormatting sqref="G5">
    <cfRule type="expression" dxfId="122" priority="91">
      <formula>AND(ISNUMBER($B$5),$G$5="")</formula>
    </cfRule>
  </conditionalFormatting>
  <conditionalFormatting sqref="H5">
    <cfRule type="expression" dxfId="121" priority="90">
      <formula>AND(ISNUMBER($B$5),$H$5="")</formula>
    </cfRule>
  </conditionalFormatting>
  <conditionalFormatting sqref="H6">
    <cfRule type="expression" dxfId="120" priority="89">
      <formula>AND(ISNUMBER($B$6),$H$6="")</formula>
    </cfRule>
  </conditionalFormatting>
  <conditionalFormatting sqref="H7">
    <cfRule type="expression" dxfId="119" priority="88">
      <formula>AND(ISNUMBER($B$7),$H$7="")</formula>
    </cfRule>
  </conditionalFormatting>
  <conditionalFormatting sqref="G10">
    <cfRule type="expression" dxfId="118" priority="87">
      <formula>AND(ISNUMBER($B$10),$G$10="")</formula>
    </cfRule>
  </conditionalFormatting>
  <conditionalFormatting sqref="G11">
    <cfRule type="expression" dxfId="117" priority="86">
      <formula>AND(ISNUMBER($B$11),$G$11="")</formula>
    </cfRule>
  </conditionalFormatting>
  <conditionalFormatting sqref="G12">
    <cfRule type="expression" dxfId="116" priority="85">
      <formula>AND(ISNUMBER($B$12),$G$12="")</formula>
    </cfRule>
  </conditionalFormatting>
  <conditionalFormatting sqref="G13">
    <cfRule type="expression" dxfId="115" priority="84">
      <formula>AND(ISNUMBER($B$13),$G$13="")</formula>
    </cfRule>
  </conditionalFormatting>
  <conditionalFormatting sqref="G14">
    <cfRule type="expression" dxfId="114" priority="83">
      <formula>AND(ISNUMBER($B$14),$G$14="")</formula>
    </cfRule>
  </conditionalFormatting>
  <conditionalFormatting sqref="H8:H14">
    <cfRule type="expression" dxfId="113" priority="82">
      <formula>AND(ISNUMBER($B$8),$H$8="")</formula>
    </cfRule>
  </conditionalFormatting>
  <conditionalFormatting sqref="J5">
    <cfRule type="expression" dxfId="112" priority="75">
      <formula>AND(ISNUMBER($B$5),$J$5="")</formula>
    </cfRule>
  </conditionalFormatting>
  <conditionalFormatting sqref="J6">
    <cfRule type="expression" dxfId="111" priority="74">
      <formula>AND(ISNUMBER($B$6),$J$6="")</formula>
    </cfRule>
  </conditionalFormatting>
  <conditionalFormatting sqref="J7">
    <cfRule type="expression" dxfId="110" priority="8">
      <formula>AND(ISNUMBER(B7),G7&lt;&gt;"",K7="")</formula>
    </cfRule>
    <cfRule type="expression" dxfId="109" priority="73">
      <formula>AND(ISNUMBER($B$7),$J$7="")</formula>
    </cfRule>
  </conditionalFormatting>
  <conditionalFormatting sqref="J8">
    <cfRule type="expression" dxfId="108" priority="72">
      <formula>AND(ISNUMBER($B$8),$J$8="")</formula>
    </cfRule>
  </conditionalFormatting>
  <conditionalFormatting sqref="J9">
    <cfRule type="expression" dxfId="107" priority="71">
      <formula>AND(ISNUMBER($B$9),$J$9="")</formula>
    </cfRule>
  </conditionalFormatting>
  <conditionalFormatting sqref="J10">
    <cfRule type="expression" dxfId="106" priority="70">
      <formula>AND(ISNUMBER($B$10),$J$10="")</formula>
    </cfRule>
  </conditionalFormatting>
  <conditionalFormatting sqref="J11">
    <cfRule type="expression" dxfId="105" priority="69">
      <formula>AND(ISNUMBER($B$11),$J$11="")</formula>
    </cfRule>
  </conditionalFormatting>
  <conditionalFormatting sqref="J12">
    <cfRule type="expression" dxfId="104" priority="68">
      <formula>AND(ISNUMBER($B$12),$J$12="")</formula>
    </cfRule>
  </conditionalFormatting>
  <conditionalFormatting sqref="J13">
    <cfRule type="expression" dxfId="103" priority="67">
      <formula>AND(ISNUMBER($B$13),$J$13="")</formula>
    </cfRule>
  </conditionalFormatting>
  <conditionalFormatting sqref="J14">
    <cfRule type="expression" dxfId="102" priority="66">
      <formula>AND(ISNUMBER($B$14),$J$14="")</formula>
    </cfRule>
  </conditionalFormatting>
  <conditionalFormatting sqref="O6">
    <cfRule type="expression" dxfId="101" priority="64">
      <formula>AND($E$6="Sujetas",$N$6="")</formula>
    </cfRule>
  </conditionalFormatting>
  <conditionalFormatting sqref="O5">
    <cfRule type="expression" dxfId="100" priority="63">
      <formula>AND($E$5="Sujetas",$N$5="")</formula>
    </cfRule>
  </conditionalFormatting>
  <conditionalFormatting sqref="O7">
    <cfRule type="expression" dxfId="99" priority="62">
      <formula>AND($E$7="Sujetas",$N$7="")</formula>
    </cfRule>
  </conditionalFormatting>
  <conditionalFormatting sqref="O8 N5:N14">
    <cfRule type="expression" dxfId="98" priority="61">
      <formula>AND($E$8="Sujetas",$N$8="")</formula>
    </cfRule>
  </conditionalFormatting>
  <conditionalFormatting sqref="O9">
    <cfRule type="expression" dxfId="97" priority="60">
      <formula>AND($E$9="Sujetas",$N$9="")</formula>
    </cfRule>
  </conditionalFormatting>
  <conditionalFormatting sqref="O10">
    <cfRule type="expression" dxfId="96" priority="59">
      <formula>AND($E$10="Sujetas",$N$10="")</formula>
    </cfRule>
  </conditionalFormatting>
  <conditionalFormatting sqref="O11">
    <cfRule type="expression" dxfId="95" priority="58">
      <formula>AND($E$11="Sujetas",$N$11="")</formula>
    </cfRule>
  </conditionalFormatting>
  <conditionalFormatting sqref="O12">
    <cfRule type="expression" dxfId="94" priority="57">
      <formula>AND($E$12="Sujetas",$N$12="")</formula>
    </cfRule>
  </conditionalFormatting>
  <conditionalFormatting sqref="O13">
    <cfRule type="expression" dxfId="93" priority="56">
      <formula>AND($E$13="Sujetas",$N$13="")</formula>
    </cfRule>
  </conditionalFormatting>
  <conditionalFormatting sqref="O14">
    <cfRule type="expression" dxfId="92" priority="55">
      <formula>AND($E$14="Sujetas",$N$14="")</formula>
    </cfRule>
  </conditionalFormatting>
  <conditionalFormatting sqref="C5">
    <cfRule type="expression" dxfId="91" priority="49">
      <formula>AND(C5="Segundo",MONTH(H5)&lt;4)</formula>
    </cfRule>
    <cfRule type="expression" dxfId="90" priority="50">
      <formula>AND(C5="Tercer",MONTH(H5)&lt;7)</formula>
    </cfRule>
    <cfRule type="expression" dxfId="89" priority="51">
      <formula>AND(C5="Cuarto",MONTH(H5)&lt;10)</formula>
    </cfRule>
  </conditionalFormatting>
  <conditionalFormatting sqref="C6">
    <cfRule type="expression" dxfId="88" priority="46">
      <formula>AND(C6="Segundo",MONTH(H6)&lt;4)</formula>
    </cfRule>
    <cfRule type="expression" dxfId="87" priority="47">
      <formula>AND(C6="Tercer",MONTH(H6)&lt;7)</formula>
    </cfRule>
    <cfRule type="expression" dxfId="86" priority="48">
      <formula>AND(C6="Cuarto",MONTH(H6)&lt;10)</formula>
    </cfRule>
  </conditionalFormatting>
  <conditionalFormatting sqref="C8">
    <cfRule type="expression" dxfId="85" priority="41">
      <formula>AND(C8="Segundo",MONTH(H8)&lt;4)</formula>
    </cfRule>
    <cfRule type="expression" dxfId="84" priority="42">
      <formula>AND(C8="Tercer",MONTH(H8)&lt;7)</formula>
    </cfRule>
    <cfRule type="expression" dxfId="83" priority="43">
      <formula>AND(C8="Cuarto",MONTH(H8)&lt;10)</formula>
    </cfRule>
  </conditionalFormatting>
  <conditionalFormatting sqref="C9">
    <cfRule type="expression" dxfId="82" priority="38">
      <formula>AND(C9="Segundo",MONTH(H9)&lt;4)</formula>
    </cfRule>
    <cfRule type="expression" dxfId="81" priority="39">
      <formula>AND(C9="Tercer",MONTH(H9)&lt;7)</formula>
    </cfRule>
    <cfRule type="expression" dxfId="80" priority="40">
      <formula>AND(C9="Cuarto",MONTH(H9)&lt;10)</formula>
    </cfRule>
  </conditionalFormatting>
  <conditionalFormatting sqref="C10">
    <cfRule type="expression" dxfId="79" priority="34">
      <formula>AND(C10="Segundo",MONTH(H10)&lt;4)</formula>
    </cfRule>
    <cfRule type="expression" dxfId="78" priority="36">
      <formula>AND(C10="Tercer",MONTH(H10)&lt;7)</formula>
    </cfRule>
    <cfRule type="expression" dxfId="77" priority="37">
      <formula>AND(C10="Cuarto",MONTH(H10)&lt;10)</formula>
    </cfRule>
  </conditionalFormatting>
  <conditionalFormatting sqref="C11">
    <cfRule type="expression" dxfId="76" priority="31">
      <formula>AND(C11="Segundo",MONTH(H11)&lt;4)</formula>
    </cfRule>
    <cfRule type="expression" dxfId="75" priority="32">
      <formula>AND(C11="Tercer",MONTH(H11)&lt;7)</formula>
    </cfRule>
    <cfRule type="expression" dxfId="74" priority="33">
      <formula>AND(C11="Cuarto",MONTH(H11)&lt;10)</formula>
    </cfRule>
  </conditionalFormatting>
  <conditionalFormatting sqref="C12">
    <cfRule type="expression" dxfId="73" priority="27">
      <formula>AND(C12="Segundo",MONTH(H12)&lt;4)</formula>
    </cfRule>
    <cfRule type="expression" dxfId="72" priority="29">
      <formula>AND(C12="Tercer",MONTH(H12)&lt;7)</formula>
    </cfRule>
    <cfRule type="expression" dxfId="71" priority="30">
      <formula>AND(C12="Cuarto",MONTH(H12)&lt;10)</formula>
    </cfRule>
  </conditionalFormatting>
  <conditionalFormatting sqref="C13">
    <cfRule type="expression" dxfId="70" priority="24">
      <formula>AND(C13="Segundo",MONTH(H13)&lt;4)</formula>
    </cfRule>
    <cfRule type="expression" dxfId="69" priority="25">
      <formula>AND(C13="Tercer",MONTH(H13)&lt;7)</formula>
    </cfRule>
    <cfRule type="expression" dxfId="68" priority="26">
      <formula>AND(C13="Cuarto",MONTH(H13)&lt;10)</formula>
    </cfRule>
  </conditionalFormatting>
  <conditionalFormatting sqref="C14">
    <cfRule type="expression" dxfId="67" priority="21">
      <formula>AND(C14="Segundo",MONTH(H14)&lt;4)</formula>
    </cfRule>
    <cfRule type="expression" dxfId="66" priority="22">
      <formula>AND(C14="Tercer",MONTH(H14)&lt;7)</formula>
    </cfRule>
    <cfRule type="expression" dxfId="65" priority="23">
      <formula>AND(C14="Cuarto",MONTH(H14)&lt;10)</formula>
    </cfRule>
  </conditionalFormatting>
  <conditionalFormatting sqref="I12">
    <cfRule type="expression" dxfId="64" priority="20">
      <formula>AND(ISNUMBER($B$12),$I$12="")</formula>
    </cfRule>
  </conditionalFormatting>
  <conditionalFormatting sqref="I5">
    <cfRule type="expression" dxfId="63" priority="19">
      <formula>AND(ISNUMBER($B$5),$I$5="")</formula>
    </cfRule>
  </conditionalFormatting>
  <conditionalFormatting sqref="I6">
    <cfRule type="expression" dxfId="62" priority="18">
      <formula>AND(ISNUMBER($B$6),$I$6="")</formula>
    </cfRule>
  </conditionalFormatting>
  <conditionalFormatting sqref="I7">
    <cfRule type="expression" dxfId="61" priority="17">
      <formula>AND(ISNUMBER($B$7),$I$7="")</formula>
    </cfRule>
  </conditionalFormatting>
  <conditionalFormatting sqref="I8">
    <cfRule type="expression" dxfId="60" priority="16">
      <formula>AND(ISNUMBER($B$8),$I$8="")</formula>
    </cfRule>
  </conditionalFormatting>
  <conditionalFormatting sqref="I9">
    <cfRule type="expression" dxfId="59" priority="15">
      <formula>AND(ISNUMBER($B$9),$I$9="")</formula>
    </cfRule>
  </conditionalFormatting>
  <conditionalFormatting sqref="I10">
    <cfRule type="expression" dxfId="58" priority="14">
      <formula>AND(ISNUMBER($B$10),$I$10="")</formula>
    </cfRule>
  </conditionalFormatting>
  <conditionalFormatting sqref="I11">
    <cfRule type="expression" dxfId="57" priority="13">
      <formula>AND(ISNUMBER($B$11),$I$11="")</formula>
    </cfRule>
  </conditionalFormatting>
  <conditionalFormatting sqref="I13">
    <cfRule type="expression" dxfId="56" priority="12">
      <formula>AND(ISNUMBER($B$13),$I$13="")</formula>
    </cfRule>
  </conditionalFormatting>
  <conditionalFormatting sqref="I14">
    <cfRule type="expression" dxfId="55" priority="11">
      <formula>AND(ISNUMBER($B$14),$I$14="")</formula>
    </cfRule>
  </conditionalFormatting>
  <conditionalFormatting sqref="K5">
    <cfRule type="expression" dxfId="54" priority="10">
      <formula>AND(ISNUMBER($B$5),$G$5&lt;&gt;"",$K$5="")</formula>
    </cfRule>
  </conditionalFormatting>
  <conditionalFormatting sqref="K6">
    <cfRule type="expression" dxfId="53" priority="9">
      <formula>AND(ISNUMBER(B6),G6&lt;&gt;"",K6="")</formula>
    </cfRule>
  </conditionalFormatting>
  <conditionalFormatting sqref="K8">
    <cfRule type="expression" dxfId="52" priority="7">
      <formula>AND(ISNUMBER(B8),G8&lt;&gt;"",K8="")</formula>
    </cfRule>
  </conditionalFormatting>
  <conditionalFormatting sqref="K9">
    <cfRule type="expression" dxfId="51" priority="6">
      <formula>AND(ISNUMBER(B9),G9&lt;&gt;"",K9="")</formula>
    </cfRule>
  </conditionalFormatting>
  <conditionalFormatting sqref="K10">
    <cfRule type="expression" dxfId="50" priority="5">
      <formula>AND(ISNUMBER(B10),G10&lt;&gt;"",K10="")</formula>
    </cfRule>
  </conditionalFormatting>
  <conditionalFormatting sqref="K11">
    <cfRule type="expression" dxfId="49" priority="4">
      <formula>AND(ISNUMBER(B11),G11&lt;&gt;"",K11="")</formula>
    </cfRule>
  </conditionalFormatting>
  <conditionalFormatting sqref="K12">
    <cfRule type="expression" dxfId="48" priority="3">
      <formula>AND(ISNUMBER(B12),G12&lt;&gt;"",K12="")</formula>
    </cfRule>
  </conditionalFormatting>
  <conditionalFormatting sqref="K13">
    <cfRule type="expression" dxfId="47" priority="2">
      <formula>AND(ISNUMBER(B13),G13&lt;&gt;"",K13="")</formula>
    </cfRule>
  </conditionalFormatting>
  <conditionalFormatting sqref="K14">
    <cfRule type="expression" dxfId="46" priority="1">
      <formula>AND(ISNUMBER(B14),G14&lt;&gt;"",K14="")</formula>
    </cfRule>
  </conditionalFormatting>
  <dataValidations count="5">
    <dataValidation type="list" allowBlank="1" showInputMessage="1" showErrorMessage="1" sqref="C5:C14">
      <formula1>"Primer,Segundo,Tercer,Cuarto"</formula1>
    </dataValidation>
    <dataValidation type="list" allowBlank="1" showInputMessage="1" showErrorMessage="1" sqref="M5:M14">
      <mc:AlternateContent xmlns:x12ac="http://schemas.microsoft.com/office/spreadsheetml/2011/1/ac" xmlns:mc="http://schemas.openxmlformats.org/markup-compatibility/2006">
        <mc:Choice Requires="x12ac">
          <x12ac:list>"5,2%","1,4%","0,50%"</x12ac:list>
        </mc:Choice>
        <mc:Fallback>
          <formula1>"5,2%,1,4%,0,50%"</formula1>
        </mc:Fallback>
      </mc:AlternateContent>
    </dataValidation>
    <dataValidation type="list" allowBlank="1" showInputMessage="1" showErrorMessage="1" sqref="E5:E14">
      <formula1>"Sujetas,No Sujetas"</formula1>
    </dataValidation>
    <dataValidation type="list" allowBlank="1" showInputMessage="1" showErrorMessage="1" sqref="F5:F14">
      <formula1>"Régimen General,Adquisiciones Intracomunitarias, Inversión S. Pasivo: O. Operaciones,Modificación Bases y Cuotas,Recargo Equivalencia,Modificación Bases y Cuotas R. Equiv."</formula1>
    </dataValidation>
    <dataValidation type="list" allowBlank="1" showInputMessage="1" showErrorMessage="1" sqref="L5:L14">
      <mc:AlternateContent xmlns:x12ac="http://schemas.microsoft.com/office/spreadsheetml/2011/1/ac" xmlns:mc="http://schemas.openxmlformats.org/markup-compatibility/2006">
        <mc:Choice Requires="x12ac">
          <x12ac:list>"""-""",21%,10%,4%</x12ac:list>
        </mc:Choice>
        <mc:Fallback>
          <formula1>"""-"",21%,10%,4%"</formula1>
        </mc:Fallback>
      </mc:AlternateContent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9"/>
  <sheetViews>
    <sheetView showGridLines="0" showRowColHeaders="0" topLeftCell="B1" workbookViewId="0">
      <selection activeCell="E14" sqref="E14"/>
    </sheetView>
  </sheetViews>
  <sheetFormatPr baseColWidth="10" defaultRowHeight="15" x14ac:dyDescent="0.25"/>
  <cols>
    <col min="1" max="1" width="4.28515625" customWidth="1"/>
    <col min="2" max="2" width="5.7109375" customWidth="1"/>
    <col min="4" max="4" width="15.140625" customWidth="1"/>
    <col min="5" max="5" width="48" bestFit="1" customWidth="1"/>
    <col min="6" max="6" width="12.5703125" customWidth="1"/>
    <col min="7" max="7" width="55" customWidth="1"/>
    <col min="8" max="8" width="14" bestFit="1" customWidth="1"/>
    <col min="9" max="9" width="14.5703125" customWidth="1"/>
    <col min="10" max="10" width="5.42578125" bestFit="1" customWidth="1"/>
    <col min="13" max="13" width="13.7109375" customWidth="1"/>
  </cols>
  <sheetData>
    <row r="1" spans="1:44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44" ht="6.7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</row>
    <row r="4" spans="1:44" ht="39" thickBot="1" x14ac:dyDescent="0.3">
      <c r="A4" s="38"/>
      <c r="B4" s="48" t="s">
        <v>3</v>
      </c>
      <c r="C4" s="49" t="s">
        <v>5</v>
      </c>
      <c r="D4" s="50" t="s">
        <v>11</v>
      </c>
      <c r="E4" s="49" t="s">
        <v>18</v>
      </c>
      <c r="F4" s="50" t="s">
        <v>4</v>
      </c>
      <c r="G4" s="50" t="s">
        <v>61</v>
      </c>
      <c r="H4" s="50" t="s">
        <v>62</v>
      </c>
      <c r="I4" s="49" t="s">
        <v>6</v>
      </c>
      <c r="J4" s="50" t="s">
        <v>7</v>
      </c>
      <c r="K4" s="50" t="s">
        <v>8</v>
      </c>
      <c r="L4" s="70" t="s">
        <v>65</v>
      </c>
      <c r="M4" s="51" t="s">
        <v>15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ht="15.75" thickTop="1" x14ac:dyDescent="0.25">
      <c r="A5" s="7"/>
      <c r="B5" s="5">
        <f>IF(C5="","",1)</f>
        <v>1</v>
      </c>
      <c r="C5" s="103" t="s">
        <v>29</v>
      </c>
      <c r="D5" s="93">
        <v>42014</v>
      </c>
      <c r="E5" s="103" t="s">
        <v>20</v>
      </c>
      <c r="F5" s="52">
        <v>5</v>
      </c>
      <c r="G5" s="104" t="s">
        <v>92</v>
      </c>
      <c r="H5" s="71" t="s">
        <v>93</v>
      </c>
      <c r="I5" s="105">
        <v>500</v>
      </c>
      <c r="J5" s="106">
        <v>0.21</v>
      </c>
      <c r="K5" s="72">
        <f>IF(ISNUMBER(I5),I5*(J5),"")</f>
        <v>105</v>
      </c>
      <c r="L5" s="105"/>
      <c r="M5" s="72">
        <v>605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x14ac:dyDescent="0.25">
      <c r="A6" s="7"/>
      <c r="B6" s="5">
        <f>IF(C6="","",B5+1)</f>
        <v>2</v>
      </c>
      <c r="C6" s="103" t="s">
        <v>29</v>
      </c>
      <c r="D6" s="99">
        <v>42050</v>
      </c>
      <c r="E6" s="103" t="s">
        <v>20</v>
      </c>
      <c r="F6" s="52">
        <v>100</v>
      </c>
      <c r="G6" s="107" t="s">
        <v>90</v>
      </c>
      <c r="H6" s="71" t="s">
        <v>91</v>
      </c>
      <c r="I6" s="105">
        <v>1000</v>
      </c>
      <c r="J6" s="96">
        <v>0.1</v>
      </c>
      <c r="K6" s="72">
        <f t="shared" ref="K6:K14" si="0">IF(ISNUMBER(I6),I6*(J6),"")</f>
        <v>100</v>
      </c>
      <c r="L6" s="105"/>
      <c r="M6" s="72">
        <f>I6+K6</f>
        <v>1100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x14ac:dyDescent="0.25">
      <c r="A7" s="7"/>
      <c r="B7" s="5">
        <f t="shared" ref="B7:B14" si="1">IF(C7="","",B6+1)</f>
        <v>3</v>
      </c>
      <c r="C7" s="103" t="s">
        <v>29</v>
      </c>
      <c r="D7" s="99">
        <v>42003</v>
      </c>
      <c r="E7" s="103" t="s">
        <v>21</v>
      </c>
      <c r="F7" s="52">
        <v>70</v>
      </c>
      <c r="G7" s="107" t="s">
        <v>94</v>
      </c>
      <c r="H7" s="71" t="s">
        <v>95</v>
      </c>
      <c r="I7" s="105">
        <v>3500</v>
      </c>
      <c r="J7" s="96">
        <v>0.21</v>
      </c>
      <c r="K7" s="72">
        <f t="shared" si="0"/>
        <v>735</v>
      </c>
      <c r="L7" s="105"/>
      <c r="M7" s="72">
        <f>I7+K7</f>
        <v>4235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x14ac:dyDescent="0.25">
      <c r="A8" s="7"/>
      <c r="B8" s="5">
        <f t="shared" si="1"/>
        <v>4</v>
      </c>
      <c r="C8" s="103" t="s">
        <v>30</v>
      </c>
      <c r="D8" s="99">
        <v>42101</v>
      </c>
      <c r="E8" s="103" t="s">
        <v>20</v>
      </c>
      <c r="F8" s="52">
        <v>120</v>
      </c>
      <c r="G8" s="107" t="s">
        <v>96</v>
      </c>
      <c r="H8" s="71"/>
      <c r="I8" s="105">
        <v>800</v>
      </c>
      <c r="J8" s="96">
        <v>0.1</v>
      </c>
      <c r="K8" s="72">
        <f t="shared" si="0"/>
        <v>80</v>
      </c>
      <c r="L8" s="105"/>
      <c r="M8" s="72">
        <f>I8+K8</f>
        <v>880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x14ac:dyDescent="0.25">
      <c r="A9" s="7"/>
      <c r="B9" s="5">
        <f t="shared" si="1"/>
        <v>5</v>
      </c>
      <c r="C9" s="103" t="s">
        <v>30</v>
      </c>
      <c r="D9" s="99">
        <v>42150</v>
      </c>
      <c r="E9" s="103" t="s">
        <v>20</v>
      </c>
      <c r="F9" s="52">
        <v>85</v>
      </c>
      <c r="G9" s="107" t="s">
        <v>92</v>
      </c>
      <c r="H9" s="71" t="s">
        <v>93</v>
      </c>
      <c r="I9" s="105">
        <v>600</v>
      </c>
      <c r="J9" s="96">
        <v>0.21</v>
      </c>
      <c r="K9" s="72">
        <f t="shared" si="0"/>
        <v>126</v>
      </c>
      <c r="L9" s="105"/>
      <c r="M9" s="72">
        <f>I9+K9</f>
        <v>726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x14ac:dyDescent="0.25">
      <c r="A10" s="7"/>
      <c r="B10" s="5">
        <f t="shared" si="1"/>
        <v>6</v>
      </c>
      <c r="C10" s="103" t="s">
        <v>30</v>
      </c>
      <c r="D10" s="99">
        <v>42195</v>
      </c>
      <c r="E10" s="103" t="s">
        <v>20</v>
      </c>
      <c r="F10" s="52">
        <v>60</v>
      </c>
      <c r="G10" s="107"/>
      <c r="H10" s="71"/>
      <c r="I10" s="105">
        <v>300</v>
      </c>
      <c r="J10" s="96">
        <v>0.1</v>
      </c>
      <c r="K10" s="72">
        <f t="shared" si="0"/>
        <v>30</v>
      </c>
      <c r="L10" s="105"/>
      <c r="M10" s="72">
        <f>I10+K10</f>
        <v>330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4" x14ac:dyDescent="0.25">
      <c r="A11" s="7"/>
      <c r="B11" s="5">
        <f t="shared" si="1"/>
        <v>7</v>
      </c>
      <c r="C11" s="103" t="s">
        <v>63</v>
      </c>
      <c r="D11" s="99">
        <v>42231</v>
      </c>
      <c r="E11" s="103" t="s">
        <v>20</v>
      </c>
      <c r="F11" s="52"/>
      <c r="G11" s="107"/>
      <c r="H11" s="71" t="s">
        <v>99</v>
      </c>
      <c r="I11" s="105"/>
      <c r="J11" s="96"/>
      <c r="K11" s="72" t="str">
        <f t="shared" si="0"/>
        <v/>
      </c>
      <c r="L11" s="105"/>
      <c r="M11" s="72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 x14ac:dyDescent="0.25">
      <c r="A12" s="7"/>
      <c r="B12" s="5">
        <f t="shared" si="1"/>
        <v>8</v>
      </c>
      <c r="C12" s="103" t="s">
        <v>63</v>
      </c>
      <c r="D12" s="99">
        <v>42177</v>
      </c>
      <c r="E12" s="103" t="s">
        <v>21</v>
      </c>
      <c r="F12" s="52">
        <v>10</v>
      </c>
      <c r="G12" s="107" t="s">
        <v>97</v>
      </c>
      <c r="H12" s="71" t="s">
        <v>98</v>
      </c>
      <c r="I12" s="105">
        <v>250</v>
      </c>
      <c r="J12" s="96">
        <v>0.21</v>
      </c>
      <c r="K12" s="72">
        <f t="shared" si="0"/>
        <v>52.5</v>
      </c>
      <c r="L12" s="105"/>
      <c r="M12" s="72">
        <f>I12+K12</f>
        <v>302.5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4" x14ac:dyDescent="0.25">
      <c r="A13" s="7"/>
      <c r="B13" s="5">
        <f t="shared" si="1"/>
        <v>9</v>
      </c>
      <c r="C13" s="103" t="s">
        <v>85</v>
      </c>
      <c r="D13" s="99">
        <v>42292</v>
      </c>
      <c r="E13" s="103" t="s">
        <v>20</v>
      </c>
      <c r="F13" s="52">
        <v>260</v>
      </c>
      <c r="G13" s="107" t="s">
        <v>90</v>
      </c>
      <c r="H13" s="71" t="s">
        <v>91</v>
      </c>
      <c r="I13" s="105">
        <v>450</v>
      </c>
      <c r="J13" s="96">
        <v>0.1</v>
      </c>
      <c r="K13" s="72">
        <f t="shared" si="0"/>
        <v>45</v>
      </c>
      <c r="L13" s="105"/>
      <c r="M13" s="72">
        <f>I13+K13</f>
        <v>495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 x14ac:dyDescent="0.25">
      <c r="A14" s="7"/>
      <c r="B14" s="5">
        <f t="shared" si="1"/>
        <v>10</v>
      </c>
      <c r="C14" s="103" t="s">
        <v>85</v>
      </c>
      <c r="D14" s="99">
        <v>42340</v>
      </c>
      <c r="E14" s="103" t="s">
        <v>20</v>
      </c>
      <c r="F14" s="52">
        <v>95</v>
      </c>
      <c r="G14" s="107" t="s">
        <v>100</v>
      </c>
      <c r="H14" s="71" t="s">
        <v>101</v>
      </c>
      <c r="I14" s="105">
        <v>750</v>
      </c>
      <c r="J14" s="96">
        <v>0.1</v>
      </c>
      <c r="K14" s="72">
        <f t="shared" si="0"/>
        <v>75</v>
      </c>
      <c r="L14" s="105"/>
      <c r="M14" s="72">
        <f>I14+K14</f>
        <v>825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3" t="s">
        <v>102</v>
      </c>
      <c r="M15" s="74" t="str">
        <f>IF(SUM(I5:I14)+SUM(K5:K14)+SUM(L5:L149)-SUM(M5:M14)&lt;&gt;0,"DESCUADRE","")</f>
        <v/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1:4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1:4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1:4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1:44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1:44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1:4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1:44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1:4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1:4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1:44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</row>
    <row r="57" spans="1:44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</row>
    <row r="58" spans="1:4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</row>
    <row r="59" spans="1:44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</row>
    <row r="60" spans="1:4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</row>
    <row r="61" spans="1:44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</row>
    <row r="62" spans="1:44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</row>
    <row r="63" spans="1:44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</row>
    <row r="64" spans="1:44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</row>
    <row r="65" spans="1:44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</row>
    <row r="66" spans="1:44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</row>
    <row r="67" spans="1:44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</row>
    <row r="68" spans="1:44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</row>
    <row r="69" spans="1:44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</row>
    <row r="70" spans="1:44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</row>
    <row r="71" spans="1:44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</row>
    <row r="72" spans="1:44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</row>
    <row r="73" spans="1:44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</row>
    <row r="74" spans="1:44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</row>
    <row r="75" spans="1:44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</row>
    <row r="76" spans="1:44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</row>
    <row r="77" spans="1:44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</row>
    <row r="78" spans="1:44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</row>
    <row r="79" spans="1:44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</row>
    <row r="80" spans="1:44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</row>
    <row r="81" spans="1:44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</row>
    <row r="82" spans="1:44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</row>
    <row r="83" spans="1:44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</row>
    <row r="84" spans="1:44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</row>
    <row r="85" spans="1:44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</row>
    <row r="86" spans="1:44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</row>
    <row r="87" spans="1:44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</row>
    <row r="88" spans="1:44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</row>
    <row r="89" spans="1:44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</row>
    <row r="90" spans="1:44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</row>
    <row r="91" spans="1:44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</row>
    <row r="92" spans="1:44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</row>
    <row r="93" spans="1:44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</row>
    <row r="94" spans="1:44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</row>
    <row r="95" spans="1:44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</row>
    <row r="96" spans="1:44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</row>
    <row r="97" spans="1:44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</row>
    <row r="98" spans="1:44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</row>
    <row r="99" spans="1:44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</row>
    <row r="100" spans="1:44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</row>
    <row r="101" spans="1:44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</row>
    <row r="102" spans="1:44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</row>
    <row r="103" spans="1:44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</row>
    <row r="104" spans="1:44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</row>
    <row r="105" spans="1:44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</row>
    <row r="106" spans="1:44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</row>
    <row r="107" spans="1:44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</row>
    <row r="108" spans="1:44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</row>
    <row r="109" spans="1:44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</row>
    <row r="110" spans="1:44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</row>
    <row r="111" spans="1:44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</row>
    <row r="112" spans="1:44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</row>
    <row r="113" spans="1:44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</row>
    <row r="114" spans="1:44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</row>
    <row r="115" spans="1:44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</row>
    <row r="116" spans="1:44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</row>
    <row r="117" spans="1:44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</row>
    <row r="118" spans="1:44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</row>
    <row r="119" spans="1:44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</row>
    <row r="120" spans="1:44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</row>
    <row r="121" spans="1:44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</row>
    <row r="122" spans="1:44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</row>
    <row r="123" spans="1:44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</row>
    <row r="124" spans="1:44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</row>
    <row r="125" spans="1:44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</row>
    <row r="126" spans="1:44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</row>
    <row r="127" spans="1:44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</row>
    <row r="128" spans="1:44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</row>
    <row r="129" spans="1:44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</row>
    <row r="130" spans="1:44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</row>
    <row r="131" spans="1:44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</row>
    <row r="132" spans="1:44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</row>
    <row r="133" spans="1:44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</row>
    <row r="134" spans="1:44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</row>
    <row r="135" spans="1:44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</row>
    <row r="136" spans="1:44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</row>
    <row r="137" spans="1:44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</row>
    <row r="138" spans="1:44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</row>
    <row r="139" spans="1:44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</row>
    <row r="140" spans="1:44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</row>
    <row r="141" spans="1:44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</row>
    <row r="142" spans="1:44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</row>
    <row r="143" spans="1:44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</row>
    <row r="144" spans="1:44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</row>
    <row r="145" spans="1:44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</row>
    <row r="146" spans="1:44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</row>
    <row r="147" spans="1:44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</row>
    <row r="148" spans="1:44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</row>
    <row r="149" spans="1:44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</row>
    <row r="150" spans="1:44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</row>
    <row r="200" spans="5:5" x14ac:dyDescent="0.25">
      <c r="E200" s="6" t="s">
        <v>20</v>
      </c>
    </row>
    <row r="201" spans="5:5" x14ac:dyDescent="0.25">
      <c r="E201" s="6" t="s">
        <v>21</v>
      </c>
    </row>
    <row r="202" spans="5:5" x14ac:dyDescent="0.25">
      <c r="E202" s="6" t="s">
        <v>22</v>
      </c>
    </row>
    <row r="203" spans="5:5" x14ac:dyDescent="0.25">
      <c r="E203" s="6" t="s">
        <v>28</v>
      </c>
    </row>
    <row r="204" spans="5:5" x14ac:dyDescent="0.25">
      <c r="E204" s="6" t="s">
        <v>27</v>
      </c>
    </row>
    <row r="205" spans="5:5" x14ac:dyDescent="0.25">
      <c r="E205" s="6" t="s">
        <v>23</v>
      </c>
    </row>
    <row r="206" spans="5:5" x14ac:dyDescent="0.25">
      <c r="E206" s="6" t="s">
        <v>24</v>
      </c>
    </row>
    <row r="207" spans="5:5" x14ac:dyDescent="0.25">
      <c r="E207" s="6" t="s">
        <v>60</v>
      </c>
    </row>
    <row r="208" spans="5:5" x14ac:dyDescent="0.25">
      <c r="E208" s="6" t="s">
        <v>25</v>
      </c>
    </row>
    <row r="209" spans="5:5" x14ac:dyDescent="0.25">
      <c r="E209" t="s">
        <v>26</v>
      </c>
    </row>
  </sheetData>
  <sheetProtection password="EC23" sheet="1" objects="1" scenarios="1"/>
  <conditionalFormatting sqref="C5:C14">
    <cfRule type="expression" dxfId="45" priority="111">
      <formula>AND(C5="Primer",MONTH(G5)&gt;3)</formula>
    </cfRule>
  </conditionalFormatting>
  <conditionalFormatting sqref="C6:C10">
    <cfRule type="expression" dxfId="44" priority="108">
      <formula>AND(C6="Primer",MONTH(G6)&gt;3)</formula>
    </cfRule>
    <cfRule type="expression" dxfId="43" priority="110">
      <formula>AND(C6="Segundo",MONTH(G6)&gt;4)</formula>
    </cfRule>
  </conditionalFormatting>
  <conditionalFormatting sqref="C7">
    <cfRule type="expression" dxfId="42" priority="109">
      <formula>AND(C7="Primer",MONTH(I)&gt;3)</formula>
    </cfRule>
  </conditionalFormatting>
  <conditionalFormatting sqref="H5">
    <cfRule type="expression" dxfId="41" priority="87">
      <formula>AND(ISNUMBER($B$5),$H$5="")</formula>
    </cfRule>
  </conditionalFormatting>
  <conditionalFormatting sqref="H6">
    <cfRule type="expression" dxfId="40" priority="86">
      <formula>AND(ISNUMBER($B$6),$H$6="")</formula>
    </cfRule>
  </conditionalFormatting>
  <conditionalFormatting sqref="H7">
    <cfRule type="expression" dxfId="39" priority="85">
      <formula>AND(ISNUMBER($B$7),$H$7="")</formula>
    </cfRule>
  </conditionalFormatting>
  <conditionalFormatting sqref="H8">
    <cfRule type="expression" dxfId="38" priority="84">
      <formula>AND(ISNUMBER($B$8),$H$8="")</formula>
    </cfRule>
  </conditionalFormatting>
  <conditionalFormatting sqref="H9">
    <cfRule type="expression" dxfId="37" priority="83">
      <formula>AND(ISNUMBER($B$9),$H$9="")</formula>
    </cfRule>
  </conditionalFormatting>
  <conditionalFormatting sqref="H10">
    <cfRule type="expression" dxfId="36" priority="82">
      <formula>AND(ISNUMBER($B$10),$H$10="")</formula>
    </cfRule>
  </conditionalFormatting>
  <conditionalFormatting sqref="H11">
    <cfRule type="expression" dxfId="35" priority="81">
      <formula>AND(ISNUMBER($B$11),$H$11="")</formula>
    </cfRule>
  </conditionalFormatting>
  <conditionalFormatting sqref="H12">
    <cfRule type="expression" dxfId="34" priority="80">
      <formula>AND(ISNUMBER($B$12),$H$12="")</formula>
    </cfRule>
  </conditionalFormatting>
  <conditionalFormatting sqref="H13">
    <cfRule type="expression" dxfId="33" priority="79">
      <formula>AND(ISNUMBER($B$13),$H$13="")</formula>
    </cfRule>
  </conditionalFormatting>
  <conditionalFormatting sqref="H14">
    <cfRule type="expression" dxfId="32" priority="78">
      <formula>AND(ISNUMBER($B$14),$H$14="")</formula>
    </cfRule>
  </conditionalFormatting>
  <conditionalFormatting sqref="K5:L14">
    <cfRule type="expression" dxfId="31" priority="76">
      <formula>AND($E$5="Sujetas",$K$5="")</formula>
    </cfRule>
  </conditionalFormatting>
  <conditionalFormatting sqref="G8">
    <cfRule type="expression" dxfId="30" priority="37">
      <formula>AND(ISNUMBER($B$8),$G$8="")</formula>
    </cfRule>
  </conditionalFormatting>
  <conditionalFormatting sqref="G9">
    <cfRule type="expression" dxfId="29" priority="36">
      <formula>AND(ISNUMBER($B$9),$G$9="")</formula>
    </cfRule>
  </conditionalFormatting>
  <conditionalFormatting sqref="G7">
    <cfRule type="expression" dxfId="28" priority="35">
      <formula>AND(ISNUMBER($B$7),$G$7="")</formula>
    </cfRule>
  </conditionalFormatting>
  <conditionalFormatting sqref="G6">
    <cfRule type="expression" dxfId="27" priority="34">
      <formula>AND(ISNUMBER($B$6),$G$6="")</formula>
    </cfRule>
  </conditionalFormatting>
  <conditionalFormatting sqref="G5">
    <cfRule type="expression" dxfId="26" priority="33">
      <formula>AND(ISNUMBER($B$5),$G$5="")</formula>
    </cfRule>
  </conditionalFormatting>
  <conditionalFormatting sqref="G10">
    <cfRule type="expression" dxfId="25" priority="32">
      <formula>AND(ISNUMBER($B$10),$G$10="")</formula>
    </cfRule>
  </conditionalFormatting>
  <conditionalFormatting sqref="G11">
    <cfRule type="expression" dxfId="24" priority="31">
      <formula>AND(ISNUMBER($B$11),$G$11="")</formula>
    </cfRule>
  </conditionalFormatting>
  <conditionalFormatting sqref="G12">
    <cfRule type="expression" dxfId="23" priority="30">
      <formula>AND(ISNUMBER($B$12),$G$12="")</formula>
    </cfRule>
  </conditionalFormatting>
  <conditionalFormatting sqref="G13">
    <cfRule type="expression" dxfId="22" priority="29">
      <formula>AND(ISNUMBER($B$13),$G$13="")</formula>
    </cfRule>
  </conditionalFormatting>
  <conditionalFormatting sqref="G14">
    <cfRule type="expression" dxfId="21" priority="28">
      <formula>AND(ISNUMBER($B$14),$G$14="")</formula>
    </cfRule>
  </conditionalFormatting>
  <conditionalFormatting sqref="I5">
    <cfRule type="expression" dxfId="20" priority="27">
      <formula>AND(ISNUMBER(B5),F5&lt;&gt;"",I5="")</formula>
    </cfRule>
  </conditionalFormatting>
  <conditionalFormatting sqref="I6">
    <cfRule type="expression" dxfId="19" priority="26">
      <formula>AND(ISNUMBER(B6),F6&lt;&gt;"",I6="")</formula>
    </cfRule>
  </conditionalFormatting>
  <conditionalFormatting sqref="I7">
    <cfRule type="expression" dxfId="18" priority="25">
      <formula>AND(ISNUMBER(B7),F7&lt;&gt;"",I7="")</formula>
    </cfRule>
  </conditionalFormatting>
  <conditionalFormatting sqref="I8">
    <cfRule type="expression" dxfId="17" priority="24">
      <formula>AND(ISNUMBER(B8),F8&lt;&gt;"",I8="")</formula>
    </cfRule>
  </conditionalFormatting>
  <conditionalFormatting sqref="I9">
    <cfRule type="expression" dxfId="16" priority="22">
      <formula>AND(ISNUMBER(B9),F9&lt;&gt;"",I9="")</formula>
    </cfRule>
  </conditionalFormatting>
  <conditionalFormatting sqref="I10">
    <cfRule type="expression" dxfId="15" priority="21">
      <formula>AND(ISNUMBER(B10),F10&lt;&gt;"",I10="")</formula>
    </cfRule>
  </conditionalFormatting>
  <conditionalFormatting sqref="I11">
    <cfRule type="expression" dxfId="14" priority="20">
      <formula>AND(ISNUMBER(B11),F11&lt;&gt;"",I11="")</formula>
    </cfRule>
  </conditionalFormatting>
  <conditionalFormatting sqref="I12">
    <cfRule type="expression" dxfId="13" priority="19">
      <formula>AND(ISNUMBER(B12),F12&lt;&gt;"",I12="")</formula>
    </cfRule>
  </conditionalFormatting>
  <conditionalFormatting sqref="I13">
    <cfRule type="expression" dxfId="12" priority="17">
      <formula>AND(ISNUMBER(B13),F13&lt;&gt;"",I13="")</formula>
    </cfRule>
  </conditionalFormatting>
  <conditionalFormatting sqref="I14">
    <cfRule type="expression" dxfId="11" priority="16">
      <formula>AND(ISNUMBER(B14),F14&lt;&gt;"",I14="")</formula>
    </cfRule>
  </conditionalFormatting>
  <conditionalFormatting sqref="F5">
    <cfRule type="expression" dxfId="10" priority="14">
      <formula>AND(ISNUMBER(B5),F5="")</formula>
    </cfRule>
  </conditionalFormatting>
  <conditionalFormatting sqref="F6">
    <cfRule type="expression" dxfId="9" priority="13">
      <formula>AND(ISNUMBER(B6),F6="")</formula>
    </cfRule>
  </conditionalFormatting>
  <conditionalFormatting sqref="F7">
    <cfRule type="expression" dxfId="8" priority="11">
      <formula>AND(ISNUMBER(B7),F7="")</formula>
    </cfRule>
  </conditionalFormatting>
  <conditionalFormatting sqref="F8">
    <cfRule type="expression" dxfId="7" priority="9">
      <formula>AND(ISNUMBER(B8),F8="")</formula>
    </cfRule>
  </conditionalFormatting>
  <conditionalFormatting sqref="F9">
    <cfRule type="expression" dxfId="6" priority="8">
      <formula>AND(ISNUMBER(B9),F9="")</formula>
    </cfRule>
  </conditionalFormatting>
  <conditionalFormatting sqref="F10">
    <cfRule type="expression" dxfId="5" priority="7">
      <formula>AND(ISNUMBER(B10),F10="")</formula>
    </cfRule>
  </conditionalFormatting>
  <conditionalFormatting sqref="F11">
    <cfRule type="expression" dxfId="4" priority="5">
      <formula>AND(ISNUMBER(B11),F11="")</formula>
    </cfRule>
  </conditionalFormatting>
  <conditionalFormatting sqref="F12">
    <cfRule type="expression" dxfId="3" priority="4">
      <formula>AND(ISNUMBER(B12),F12="")</formula>
    </cfRule>
  </conditionalFormatting>
  <conditionalFormatting sqref="F13">
    <cfRule type="expression" dxfId="2" priority="3">
      <formula>AND(ISNUMBER(B13),F13="")</formula>
    </cfRule>
  </conditionalFormatting>
  <conditionalFormatting sqref="F14">
    <cfRule type="expression" dxfId="1" priority="2">
      <formula>AND(ISNUMBER(B14),F14="")</formula>
    </cfRule>
  </conditionalFormatting>
  <conditionalFormatting sqref="M15">
    <cfRule type="expression" dxfId="0" priority="1">
      <formula>AND($E$5="Sujetas",$K$5="")</formula>
    </cfRule>
  </conditionalFormatting>
  <dataValidations count="3">
    <dataValidation type="list" allowBlank="1" showInputMessage="1" showErrorMessage="1" sqref="C5:C14">
      <formula1>"Primer,Segundo,Tercer,Cuarto"</formula1>
    </dataValidation>
    <dataValidation type="list" allowBlank="1" showInputMessage="1" showErrorMessage="1" sqref="E5:E14">
      <formula1>$E$200:$E$209</formula1>
    </dataValidation>
    <dataValidation type="list" allowBlank="1" showInputMessage="1" showErrorMessage="1" sqref="J5:J14">
      <formula1>"21%,10%,4%"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AUTOLIQUIDACIONES</vt:lpstr>
      <vt:lpstr>R-FAC-EMI</vt:lpstr>
      <vt:lpstr>R-FAC-SOP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2015-09-22T17:21:30Z</cp:lastPrinted>
  <dcterms:created xsi:type="dcterms:W3CDTF">2015-09-12T23:23:45Z</dcterms:created>
  <dcterms:modified xsi:type="dcterms:W3CDTF">2015-09-22T21:27:50Z</dcterms:modified>
</cp:coreProperties>
</file>